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4240" windowHeight="11745" activeTab="1"/>
  </bookViews>
  <sheets>
    <sheet name="dział IA" sheetId="1" r:id="rId1"/>
    <sheet name="dział IB" sheetId="2" r:id="rId2"/>
    <sheet name="dział II" sheetId="3" r:id="rId3"/>
    <sheet name="dział III" sheetId="4" r:id="rId4"/>
    <sheet name="dział IV" sheetId="5" r:id="rId5"/>
    <sheet name="dział V" sheetId="6" r:id="rId6"/>
  </sheets>
  <definedNames>
    <definedName name="JR_PAGE_ANCHOR_0_1">'dział IA'!$A$1</definedName>
    <definedName name="JR_PAGE_ANCHOR_1_1">'dział IB'!$A$1</definedName>
    <definedName name="JR_PAGE_ANCHOR_2_1">'dział II'!$A$1</definedName>
    <definedName name="JR_PAGE_ANCHOR_3_1">'dział III'!$A$1</definedName>
    <definedName name="JR_PAGE_ANCHOR_4_1">'dział IV'!$A$1</definedName>
    <definedName name="JR_PAGE_ANCHOR_5_1">'dział V'!$A$1</definedName>
    <definedName name="_xlnm.Print_Area" localSheetId="0">'dział IA'!$A$1:$I$42</definedName>
    <definedName name="_xlnm.Print_Area" localSheetId="1">'dział IB'!$A$1:$F$46</definedName>
    <definedName name="_xlnm.Print_Area" localSheetId="2">'dział II'!$A$1:$G$38</definedName>
    <definedName name="_xlnm.Print_Area" localSheetId="3">'dział III'!$A$1:$G$33</definedName>
    <definedName name="_xlnm.Print_Area" localSheetId="4">'dział IV'!$A$1:$W$20</definedName>
    <definedName name="_xlnm.Print_Area" localSheetId="5">'dział V'!$A$1:$I$37</definedName>
  </definedNames>
  <calcPr calcId="162913"/>
</workbook>
</file>

<file path=xl/calcChain.xml><?xml version="1.0" encoding="utf-8"?>
<calcChain xmlns="http://schemas.openxmlformats.org/spreadsheetml/2006/main">
  <c r="V10" i="5" l="1"/>
  <c r="S10" i="5"/>
  <c r="S12" i="5" l="1"/>
  <c r="M7" i="5" l="1"/>
  <c r="G32" i="4" l="1"/>
  <c r="F32" i="4"/>
  <c r="E29" i="4"/>
  <c r="E30" i="4" s="1"/>
  <c r="E31" i="4" s="1"/>
  <c r="E32" i="4" s="1"/>
  <c r="F29" i="2" l="1"/>
  <c r="F17" i="2" l="1"/>
  <c r="F16" i="2"/>
  <c r="I31" i="1"/>
  <c r="I32" i="1"/>
  <c r="V9" i="5" l="1"/>
  <c r="T13" i="5"/>
  <c r="R14" i="5"/>
  <c r="Q8" i="5"/>
  <c r="G21" i="4"/>
  <c r="G20" i="4"/>
  <c r="G19" i="4"/>
  <c r="G18" i="4"/>
  <c r="G22" i="4" s="1"/>
  <c r="G16" i="4"/>
  <c r="G15" i="4"/>
  <c r="G17" i="4" s="1"/>
  <c r="G14" i="4"/>
  <c r="G12" i="4"/>
  <c r="G11" i="4"/>
  <c r="G7" i="4"/>
  <c r="G8" i="4"/>
  <c r="G9" i="4"/>
  <c r="G6" i="4"/>
  <c r="G10" i="4"/>
  <c r="G5" i="4"/>
  <c r="G13" i="4" l="1"/>
  <c r="R11" i="5"/>
  <c r="V8" i="5"/>
  <c r="R10" i="5"/>
  <c r="T8" i="5"/>
  <c r="R12" i="5"/>
  <c r="R13" i="5"/>
  <c r="R15" i="5"/>
  <c r="S9" i="5"/>
  <c r="G33" i="3"/>
  <c r="G32" i="3"/>
  <c r="G26" i="3"/>
  <c r="G29" i="3"/>
  <c r="G28" i="3"/>
  <c r="G27" i="3"/>
  <c r="G15" i="3"/>
  <c r="G19" i="3"/>
  <c r="G17" i="3"/>
  <c r="G8" i="3"/>
  <c r="G9" i="3"/>
  <c r="G10" i="3"/>
  <c r="G12" i="3"/>
  <c r="G6" i="3"/>
  <c r="G5" i="3"/>
  <c r="F27" i="2"/>
  <c r="F28" i="2"/>
  <c r="F45" i="2"/>
  <c r="F42" i="2"/>
  <c r="F41" i="2"/>
  <c r="F40" i="2"/>
  <c r="F39" i="2"/>
  <c r="F34" i="2"/>
  <c r="F32" i="2"/>
  <c r="F31" i="2"/>
  <c r="F22" i="2"/>
  <c r="F10" i="2"/>
  <c r="F11" i="2"/>
  <c r="F12" i="2"/>
  <c r="F13" i="2"/>
  <c r="F14" i="2"/>
  <c r="F15" i="2"/>
  <c r="F18" i="2"/>
  <c r="F19" i="2"/>
  <c r="F20" i="2"/>
  <c r="F9" i="2"/>
  <c r="I39" i="1"/>
  <c r="I40" i="1"/>
  <c r="I38" i="1"/>
  <c r="I36" i="1"/>
  <c r="I17" i="1"/>
  <c r="I19" i="1"/>
  <c r="I20" i="1"/>
  <c r="I21" i="1"/>
  <c r="I22" i="1"/>
  <c r="I16" i="1"/>
  <c r="F24" i="2" s="1"/>
  <c r="I23" i="1"/>
  <c r="F21" i="2" l="1"/>
  <c r="G7" i="3"/>
  <c r="G14" i="3"/>
  <c r="F23" i="2"/>
  <c r="F7" i="2" s="1"/>
  <c r="I15" i="1"/>
  <c r="I14" i="1" s="1"/>
  <c r="S8" i="5"/>
  <c r="R9" i="5"/>
  <c r="R8" i="5" s="1"/>
  <c r="G20" i="3"/>
  <c r="F33" i="2"/>
  <c r="I37" i="1"/>
  <c r="I35" i="1" s="1"/>
  <c r="F6" i="2" l="1"/>
  <c r="G13" i="3"/>
  <c r="G35" i="3" s="1"/>
  <c r="G36" i="3"/>
  <c r="F25" i="2"/>
  <c r="F26" i="2" s="1"/>
  <c r="I13" i="1"/>
  <c r="F38" i="2" l="1"/>
  <c r="F43" i="2" s="1"/>
  <c r="F46" i="2" s="1"/>
</calcChain>
</file>

<file path=xl/comments1.xml><?xml version="1.0" encoding="utf-8"?>
<comments xmlns="http://schemas.openxmlformats.org/spreadsheetml/2006/main">
  <authors>
    <author>Autor</author>
  </authors>
  <commentList>
    <comment ref="A29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Proszę wpisać nazwę funduszu
</t>
        </r>
      </text>
    </comment>
  </commentList>
</comments>
</file>

<file path=xl/sharedStrings.xml><?xml version="1.0" encoding="utf-8"?>
<sst xmlns="http://schemas.openxmlformats.org/spreadsheetml/2006/main" count="645" uniqueCount="396">
  <si>
    <t>Pieczątka uczelni</t>
  </si>
  <si>
    <t>Uniwersytet Ekonomiczny w Krakowie</t>
  </si>
  <si>
    <r>
      <rPr>
        <b/>
        <sz val="10"/>
        <color rgb="FF000000"/>
        <rFont val="DejaVu Sans"/>
      </rPr>
      <t>Dział I. Rachunek zysków i strat</t>
    </r>
    <r>
      <rPr>
        <sz val="10"/>
        <color rgb="FF000000"/>
        <rFont val="DejaVu Sans"/>
      </rPr>
      <t xml:space="preserve"> – w tysiącach złotych z jednym znakiem po przecinku</t>
    </r>
  </si>
  <si>
    <t>WYSZCZEGÓLNIENIE</t>
  </si>
  <si>
    <t>Plan na rok 2018</t>
  </si>
  <si>
    <t>1</t>
  </si>
  <si>
    <t>2</t>
  </si>
  <si>
    <t>A. Przychody z działalności operacyjnej (02+23)</t>
  </si>
  <si>
    <t>01</t>
  </si>
  <si>
    <t>167 380,7</t>
  </si>
  <si>
    <t>Przychody z podstawowej działalności operacyjnej (03+11+21+22)</t>
  </si>
  <si>
    <t>02</t>
  </si>
  <si>
    <t>166 189,0</t>
  </si>
  <si>
    <t>Przychody ogółem z działalności dydaktycznej (04+06+07+09)</t>
  </si>
  <si>
    <t>03</t>
  </si>
  <si>
    <t>158 255,8</t>
  </si>
  <si>
    <t>z tego</t>
  </si>
  <si>
    <t>dotacje z budżetu państwa</t>
  </si>
  <si>
    <t>04</t>
  </si>
  <si>
    <t>101 508,9</t>
  </si>
  <si>
    <t>w tym dotacja podstawowa</t>
  </si>
  <si>
    <t>05</t>
  </si>
  <si>
    <t>99 241,4</t>
  </si>
  <si>
    <t>środki z budżetów jednostek samorządu terytorialnego lub ich związków</t>
  </si>
  <si>
    <t>06</t>
  </si>
  <si>
    <t>-</t>
  </si>
  <si>
    <t>opłaty za świadczone usługi edukacyjne</t>
  </si>
  <si>
    <t>07</t>
  </si>
  <si>
    <t>44 435,6</t>
  </si>
  <si>
    <t>w tym na studiach niestacjonarnych</t>
  </si>
  <si>
    <t>08</t>
  </si>
  <si>
    <t>26 367,6</t>
  </si>
  <si>
    <t>pozostałe</t>
  </si>
  <si>
    <t>09</t>
  </si>
  <si>
    <t>12 311,3</t>
  </si>
  <si>
    <t>w tym środki pochodzące ze źródeł zagranicznych oraz współfinansowanie krajowe</t>
  </si>
  <si>
    <t>10</t>
  </si>
  <si>
    <t>8 008,3</t>
  </si>
  <si>
    <t>Przychody ogółem z działalności badawczej (12+13+14+15+17+18+19)</t>
  </si>
  <si>
    <t>11</t>
  </si>
  <si>
    <t>7 283,2</t>
  </si>
  <si>
    <t>dotacje na finansowanie działalności statutowej</t>
  </si>
  <si>
    <t>12</t>
  </si>
  <si>
    <t>3 271,9</t>
  </si>
  <si>
    <t>środki na realizację projektów finansowanych przez Narodowe Centrum Badań i Rozwoju</t>
  </si>
  <si>
    <t>13</t>
  </si>
  <si>
    <t>środki na realizację projektów finansowanych przez Narodowe Centrum Nauki</t>
  </si>
  <si>
    <t>14</t>
  </si>
  <si>
    <t>1 226,3</t>
  </si>
  <si>
    <t>środki na finansowanie współpracy naukowej z zagranicą</t>
  </si>
  <si>
    <t>15</t>
  </si>
  <si>
    <t>863,1</t>
  </si>
  <si>
    <t>w tym środki pochodzące ze źródeł zagranicznych, niepodlegające zwrotowi</t>
  </si>
  <si>
    <t>16</t>
  </si>
  <si>
    <t>sprzedaż pozostałych prac i usług badawczych i rozwojowych</t>
  </si>
  <si>
    <t>17</t>
  </si>
  <si>
    <t>środki na realizację programów lub przedsięwzięć ustanowionych przez ministra właściwego do spraw nauki</t>
  </si>
  <si>
    <t>18</t>
  </si>
  <si>
    <t>759,2</t>
  </si>
  <si>
    <t>19</t>
  </si>
  <si>
    <t>1 162,7</t>
  </si>
  <si>
    <t>20</t>
  </si>
  <si>
    <t>Przychody ogółem z działalności gospodarczej wyodrębnionej</t>
  </si>
  <si>
    <t>21</t>
  </si>
  <si>
    <t>70,0</t>
  </si>
  <si>
    <t>Koszt wytworzenia świadczeń na własne potrzeby jednostki</t>
  </si>
  <si>
    <t>22</t>
  </si>
  <si>
    <t>580,0</t>
  </si>
  <si>
    <t>Pozostałe przychody (24+25)</t>
  </si>
  <si>
    <t>23</t>
  </si>
  <si>
    <t>1 191,7</t>
  </si>
  <si>
    <t>Przychody ze sprzedaży towarów i materiałów</t>
  </si>
  <si>
    <t>24</t>
  </si>
  <si>
    <t>20,0</t>
  </si>
  <si>
    <t>Pozostałe przychody operacyjne (26+27)</t>
  </si>
  <si>
    <t>25</t>
  </si>
  <si>
    <t>1 171,7</t>
  </si>
  <si>
    <t>zysk ze zbycia niefinansowych aktywów trwałych</t>
  </si>
  <si>
    <t>26</t>
  </si>
  <si>
    <t>5,0</t>
  </si>
  <si>
    <t>inne pozostałe przychody operacyjne</t>
  </si>
  <si>
    <t>27</t>
  </si>
  <si>
    <t>1 166,7</t>
  </si>
  <si>
    <t>w tym równowartość rocznych odpisów amortyzacyjnych środków trwałych oraz wartości niematerialnych i prawnych sfinansowanych z dotacji celowych, a także otrzymanych nieodpłatnie z innych źródeł</t>
  </si>
  <si>
    <t>28</t>
  </si>
  <si>
    <t>457,7</t>
  </si>
  <si>
    <r>
      <rPr>
        <b/>
        <sz val="10"/>
        <color rgb="FF000000"/>
        <rFont val="DejaVu Sans"/>
      </rPr>
      <t>cd. działu I. Rachunek zysków i strat</t>
    </r>
    <r>
      <rPr>
        <sz val="10"/>
        <color rgb="FF000000"/>
        <rFont val="DejaVu Sans"/>
      </rPr>
      <t xml:space="preserve"> – w tysiącach złotych z jednym znakiem po przecinku</t>
    </r>
  </si>
  <si>
    <t>B. Koszty działalności operacyjnej (30+56)</t>
  </si>
  <si>
    <t>29</t>
  </si>
  <si>
    <t>166 685,0</t>
  </si>
  <si>
    <t>Koszty podstawowej działalności operacyjnej (46)</t>
  </si>
  <si>
    <t>30</t>
  </si>
  <si>
    <t>165 845,3</t>
  </si>
  <si>
    <t>Amortyzacja</t>
  </si>
  <si>
    <t>31</t>
  </si>
  <si>
    <t>3 881,0</t>
  </si>
  <si>
    <t>Zużycie materiałów i energii</t>
  </si>
  <si>
    <t>32</t>
  </si>
  <si>
    <t>6 959,1</t>
  </si>
  <si>
    <t>Usługi obce</t>
  </si>
  <si>
    <t>33</t>
  </si>
  <si>
    <t>12 888,3</t>
  </si>
  <si>
    <t>Podatki i opłaty</t>
  </si>
  <si>
    <t>34</t>
  </si>
  <si>
    <t>550,5</t>
  </si>
  <si>
    <t>Wynagrodzenia</t>
  </si>
  <si>
    <t>35</t>
  </si>
  <si>
    <t>108 522,9</t>
  </si>
  <si>
    <t>w tym wynikające ze stosunku pracy</t>
  </si>
  <si>
    <t>36</t>
  </si>
  <si>
    <t>100 193,8</t>
  </si>
  <si>
    <t>Ubezpieczenia społeczne i inne świadczenia</t>
  </si>
  <si>
    <t>37</t>
  </si>
  <si>
    <t>25 650,3</t>
  </si>
  <si>
    <t>w tym</t>
  </si>
  <si>
    <t>składki z tytułu ubezpieczeń społecznych i funduszu pracy</t>
  </si>
  <si>
    <t>38</t>
  </si>
  <si>
    <t>18 539,5</t>
  </si>
  <si>
    <t>odpis na zakładowy fundusz świadczeń socjalnych</t>
  </si>
  <si>
    <t>39</t>
  </si>
  <si>
    <t>5 032,3</t>
  </si>
  <si>
    <t>stypendia naukowe dla wybitnych młodych naukowców, stypendia doktorskie i doktoranckie</t>
  </si>
  <si>
    <t>40</t>
  </si>
  <si>
    <t>1 402,4</t>
  </si>
  <si>
    <t>odpis na własny fundusz stypendialny</t>
  </si>
  <si>
    <t>41</t>
  </si>
  <si>
    <t>Pozostałe koszty rodzajowe</t>
  </si>
  <si>
    <t>42</t>
  </si>
  <si>
    <t>7 264,7</t>
  </si>
  <si>
    <t>w tym aparatura naukowo-badawcza</t>
  </si>
  <si>
    <t>43</t>
  </si>
  <si>
    <t>500,0</t>
  </si>
  <si>
    <t>Ogółem koszty rodzajowe (31+32+33+34+35+37+42)</t>
  </si>
  <si>
    <t>44</t>
  </si>
  <si>
    <t>165 716,8</t>
  </si>
  <si>
    <t>Zmiana stanu produktów (zwiększenia - wartość ujemna, zmniejszenia - wartość dodatnia)</t>
  </si>
  <si>
    <t>45</t>
  </si>
  <si>
    <t>128,5</t>
  </si>
  <si>
    <t>Ogółem koszty własne podstawowej działalności operacyjnej (44+45) = (49+54+55)</t>
  </si>
  <si>
    <t>46</t>
  </si>
  <si>
    <t>Koszty działalności dydaktycznej finansowane z dotacji z budżetu państwa</t>
  </si>
  <si>
    <t>47</t>
  </si>
  <si>
    <t>Koszty działalności dydaktycznej finansowane z przychodów własnych</t>
  </si>
  <si>
    <t>48</t>
  </si>
  <si>
    <t>56 880,3</t>
  </si>
  <si>
    <t>Koszty działalności dydaktycznej ogółem (47+48)</t>
  </si>
  <si>
    <t>49</t>
  </si>
  <si>
    <t>158 389,2</t>
  </si>
  <si>
    <t>koszty kształcenia na studiach stacjonarnych</t>
  </si>
  <si>
    <t>50</t>
  </si>
  <si>
    <t>102 116,5</t>
  </si>
  <si>
    <t>koszty kształcenia na studiach niestacjonarnych</t>
  </si>
  <si>
    <t>51</t>
  </si>
  <si>
    <t>37 758,8</t>
  </si>
  <si>
    <t>52</t>
  </si>
  <si>
    <t>4 555,8</t>
  </si>
  <si>
    <t>Koszty działalności badawczej finansowane z przychodów własnych</t>
  </si>
  <si>
    <t>53</t>
  </si>
  <si>
    <t>2 800,3</t>
  </si>
  <si>
    <t>Koszty działalności badawczej ogółem (52+53)</t>
  </si>
  <si>
    <t>54</t>
  </si>
  <si>
    <t>7 356,1</t>
  </si>
  <si>
    <t>Koszty działalności gospodarczej wyodrębnionej</t>
  </si>
  <si>
    <t>55</t>
  </si>
  <si>
    <t>100,0</t>
  </si>
  <si>
    <t>Pozostałe koszty (57+58)</t>
  </si>
  <si>
    <t>56</t>
  </si>
  <si>
    <t>839,7</t>
  </si>
  <si>
    <t>Wartość sprzedanych towarów i materiałów</t>
  </si>
  <si>
    <t>57</t>
  </si>
  <si>
    <t>15,0</t>
  </si>
  <si>
    <t>Pozostałe koszty operacyjne (59+60)</t>
  </si>
  <si>
    <t>58</t>
  </si>
  <si>
    <t>824,7</t>
  </si>
  <si>
    <t>strata z tytułu rozchodu niefinansowych aktywów trwałych</t>
  </si>
  <si>
    <t>59</t>
  </si>
  <si>
    <t>inne pozostałe koszty operacyjne</t>
  </si>
  <si>
    <t>60</t>
  </si>
  <si>
    <t>C. Zysk (strata) z działalności operacyjnej (01-29)</t>
  </si>
  <si>
    <t>61</t>
  </si>
  <si>
    <t>695,7</t>
  </si>
  <si>
    <t>D. Przychody finansowe</t>
  </si>
  <si>
    <t>62</t>
  </si>
  <si>
    <t>707,3</t>
  </si>
  <si>
    <t>w tym odsetki uzyskane</t>
  </si>
  <si>
    <t>63</t>
  </si>
  <si>
    <t>270,0</t>
  </si>
  <si>
    <t>E. Koszty finansowe</t>
  </si>
  <si>
    <t>64</t>
  </si>
  <si>
    <t>681,0</t>
  </si>
  <si>
    <t>w tym odsetki zapłacone</t>
  </si>
  <si>
    <t>65</t>
  </si>
  <si>
    <t>10,0</t>
  </si>
  <si>
    <t>F. Zysk (strata) brutto z działalności (61+62-64)</t>
  </si>
  <si>
    <t>66</t>
  </si>
  <si>
    <t>722,0</t>
  </si>
  <si>
    <t>G.  Podatek dochodowy</t>
  </si>
  <si>
    <t>67</t>
  </si>
  <si>
    <t>45,0</t>
  </si>
  <si>
    <t>H. Pozostałe obowiązkowe zmniejszenia zysku (zwiększenia straty)</t>
  </si>
  <si>
    <t>68</t>
  </si>
  <si>
    <t>I. Zysk (strata) netto (66-67-68)</t>
  </si>
  <si>
    <t>69</t>
  </si>
  <si>
    <t>677,0</t>
  </si>
  <si>
    <r>
      <rPr>
        <b/>
        <sz val="10"/>
        <color rgb="FF000000"/>
        <rFont val="DejaVu Sans"/>
      </rPr>
      <t>Dział II. Fundusz pomocy materialnej dla studentów i doktorantów</t>
    </r>
    <r>
      <rPr>
        <sz val="10"/>
        <color rgb="FF000000"/>
        <rFont val="DejaVu Sans"/>
      </rPr>
      <t xml:space="preserve"> – w tysiącach złotych z jednym znakiem po przecinku</t>
    </r>
  </si>
  <si>
    <t>stan funduszu na początek roku</t>
  </si>
  <si>
    <t>6 749,8</t>
  </si>
  <si>
    <t>z dotacji budżetu państwa</t>
  </si>
  <si>
    <t>6 127,7</t>
  </si>
  <si>
    <t>zwiększenia ogółem (04+06+07+08)</t>
  </si>
  <si>
    <t>27 318,7</t>
  </si>
  <si>
    <t>dotacja z budżetu państwa</t>
  </si>
  <si>
    <t>23 987,4</t>
  </si>
  <si>
    <t>w tym przeznaczona na pomoc materialną dla doktorantów</t>
  </si>
  <si>
    <t>520,0</t>
  </si>
  <si>
    <t>opłaty za korzystanie z domów studenckich</t>
  </si>
  <si>
    <t>3 174,3</t>
  </si>
  <si>
    <t>opłaty za korzystanie ze stołówek studenckich</t>
  </si>
  <si>
    <t>inne przychody</t>
  </si>
  <si>
    <t>157,0</t>
  </si>
  <si>
    <t>zmniejszenia ogółem (10+16+22+28)</t>
  </si>
  <si>
    <t>28 279,4</t>
  </si>
  <si>
    <t>dla studentów (11+12+13+14+15)</t>
  </si>
  <si>
    <t>23 910,0</t>
  </si>
  <si>
    <t>stypendia socjalne</t>
  </si>
  <si>
    <t>13 000,0</t>
  </si>
  <si>
    <t>stypendia specjalne dla osób niepełnosprawnych</t>
  </si>
  <si>
    <t>700,0</t>
  </si>
  <si>
    <t>stypendium rektora dla najlepszych studentów</t>
  </si>
  <si>
    <t>10 100,0</t>
  </si>
  <si>
    <t>stypendium ministra za wybitne osiągnięcia</t>
  </si>
  <si>
    <t>zapomogi</t>
  </si>
  <si>
    <t>110,0</t>
  </si>
  <si>
    <t>dla doktorantów (17+18+19+20+21)</t>
  </si>
  <si>
    <t>150,0</t>
  </si>
  <si>
    <t>stypendium specjalne dla osób niepełnosprawnych</t>
  </si>
  <si>
    <t>stypendium dla najlepszych doktorantów</t>
  </si>
  <si>
    <t>300,0</t>
  </si>
  <si>
    <t>koszty utrzymania domów i stołówek studenckich</t>
  </si>
  <si>
    <t>3 804,4</t>
  </si>
  <si>
    <t>wynagrodzenia</t>
  </si>
  <si>
    <t>1 214,6</t>
  </si>
  <si>
    <t>1 176,8</t>
  </si>
  <si>
    <t>składki na ubezpieczenia społeczne i fundusz pracy</t>
  </si>
  <si>
    <t>215,5</t>
  </si>
  <si>
    <t>remonty i modernizacja</t>
  </si>
  <si>
    <t>660,0</t>
  </si>
  <si>
    <t>w tym remonty finansowane z dotacji</t>
  </si>
  <si>
    <t>610,0</t>
  </si>
  <si>
    <t>koszty realizacji zadań związanych z przyznawaniem i wypłacaniem stypendiów i zapomóg dla studentów i doktorantów</t>
  </si>
  <si>
    <t>w tym pokryte z dotacji na pomoc materialną dla studentów i doktorantów</t>
  </si>
  <si>
    <t>Zmiany funduszu z tytułu korekt z lat ubiegłych (+/-)</t>
  </si>
  <si>
    <t>Stan funduszu na koniec okresu sprawozdawczego (01+03-09+30)</t>
  </si>
  <si>
    <t>5 789,1</t>
  </si>
  <si>
    <t>w tym z dotacji budżetu państwa</t>
  </si>
  <si>
    <t>5 109,1</t>
  </si>
  <si>
    <r>
      <rPr>
        <b/>
        <sz val="10"/>
        <color rgb="FF000000"/>
        <rFont val="DejaVu Sans"/>
      </rPr>
      <t>Dział III. Pozostałe fundusze uczelni</t>
    </r>
    <r>
      <rPr>
        <sz val="10"/>
        <color rgb="FF000000"/>
        <rFont val="DejaVu Sans"/>
      </rPr>
      <t xml:space="preserve"> – w tysiącach złotych z jednym znakiem po przecinku</t>
    </r>
  </si>
  <si>
    <t xml:space="preserve">Fundusz zasadniczy </t>
  </si>
  <si>
    <t>110 674,6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</si>
  <si>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</si>
  <si>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</si>
  <si>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</si>
  <si>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</si>
  <si>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zmniejszenia ogółem</t>
  </si>
  <si>
    <t>6 198,3</t>
  </si>
  <si>
    <t>pokrycie straty netto</t>
  </si>
  <si>
    <t>2 500,8</t>
  </si>
  <si>
    <t>stan funduszu na koniec okresu sprawozdawczego (01+02−06)</t>
  </si>
  <si>
    <t xml:space="preserve">Zakładowy fundusz świadczeń socjalnych </t>
  </si>
  <si>
    <t>2 207,6</t>
  </si>
  <si>
    <t>5 283,5</t>
  </si>
  <si>
    <t>6 339,2</t>
  </si>
  <si>
    <t>stan funduszu na koniec okresu sprawozdawczego (10+11-12)</t>
  </si>
  <si>
    <t>1 151,9</t>
  </si>
  <si>
    <t xml:space="preserve">Własny fundusz stypendialny </t>
  </si>
  <si>
    <t>432,2</t>
  </si>
  <si>
    <t>kwota odpisu w ciężar kosztów działalności dydaktycznej</t>
  </si>
  <si>
    <t>184,0</t>
  </si>
  <si>
    <t>stan funduszu na koniec okresu sprawozdawczego (14+15-17)</t>
  </si>
  <si>
    <t>268,2</t>
  </si>
  <si>
    <t>Fundusz rozwoju uczelni</t>
  </si>
  <si>
    <t>w tym odpis z zysku netto</t>
  </si>
  <si>
    <t>stan funduszu na koniec okresu sprawozdawczego (19+20-22)</t>
  </si>
  <si>
    <t>0,0</t>
  </si>
  <si>
    <r>
      <rPr>
        <b/>
        <sz val="10"/>
        <color rgb="FF000000"/>
        <rFont val="DejaVu Sans"/>
      </rPr>
      <t>Dział IV.A. Zatrudnienie i wynagrodzenia pracowników cywilnych w grupach stanowisk</t>
    </r>
  </si>
  <si>
    <t>Wyszczególnienie</t>
  </si>
  <si>
    <t>Zatrudnienie</t>
  </si>
  <si>
    <t>Wynagrodzenia wynikające ze stosunku pracy (4+6)</t>
  </si>
  <si>
    <t>osobowe</t>
  </si>
  <si>
    <t>dodatkowe wynagrodzenie roczne</t>
  </si>
  <si>
    <t>nagrody rektora</t>
  </si>
  <si>
    <t>3</t>
  </si>
  <si>
    <t>4</t>
  </si>
  <si>
    <t>5</t>
  </si>
  <si>
    <t>6</t>
  </si>
  <si>
    <t>Razem</t>
  </si>
  <si>
    <t>1 260,0</t>
  </si>
  <si>
    <t>101 370,6</t>
  </si>
  <si>
    <t>93 605,7</t>
  </si>
  <si>
    <t>1 548,1</t>
  </si>
  <si>
    <t>7 764,9</t>
  </si>
  <si>
    <t>Nauczyciele akademiccy</t>
  </si>
  <si>
    <t>723,0</t>
  </si>
  <si>
    <t>69 352,1</t>
  </si>
  <si>
    <t>64 006,1</t>
  </si>
  <si>
    <t>1 255,0</t>
  </si>
  <si>
    <t>5 346,0</t>
  </si>
  <si>
    <t>z tego w grupach stanowisk</t>
  </si>
  <si>
    <t>profesorów</t>
  </si>
  <si>
    <t>23 563,0</t>
  </si>
  <si>
    <t>21 764,3</t>
  </si>
  <si>
    <t>1 798,7</t>
  </si>
  <si>
    <t>docentów, adiunktów i starszych wykładowców</t>
  </si>
  <si>
    <t>433,0</t>
  </si>
  <si>
    <t>38 443,7</t>
  </si>
  <si>
    <t>35 405,3</t>
  </si>
  <si>
    <t>3 038,4</t>
  </si>
  <si>
    <t>asystentów, wykładowców, lektorów i instruktorów</t>
  </si>
  <si>
    <t>140,0</t>
  </si>
  <si>
    <t>7 345,4</t>
  </si>
  <si>
    <t>6 836,5</t>
  </si>
  <si>
    <t>508,9</t>
  </si>
  <si>
    <t>Pracownicy niebędący nauczycielami akademickimi</t>
  </si>
  <si>
    <t>537,0</t>
  </si>
  <si>
    <t>32 018,5</t>
  </si>
  <si>
    <t>29 599,6</t>
  </si>
  <si>
    <t>293,1</t>
  </si>
  <si>
    <t>2 418,9</t>
  </si>
  <si>
    <t>w tym w ramach działalności dydaktycznej</t>
  </si>
  <si>
    <t>513,0</t>
  </si>
  <si>
    <t>29 441,6</t>
  </si>
  <si>
    <t>27 105,9</t>
  </si>
  <si>
    <t>2 335,7</t>
  </si>
  <si>
    <t>w tym wynagrodzenia sfinansowane ze środków przeznaczonych przez senat uczelni publicznej na zwiększenie wynagrodzeń na podstawie art. 151 ust. 8 ustawy</t>
  </si>
  <si>
    <t>848,5</t>
  </si>
  <si>
    <t>846,5</t>
  </si>
  <si>
    <t>2,0</t>
  </si>
  <si>
    <r>
      <rPr>
        <sz val="7"/>
        <color rgb="FF000000"/>
        <rFont val="DejaVu Sans"/>
      </rPr>
      <t xml:space="preserve">* przeciętne zatrudnienie w przeliczeniu na </t>
    </r>
    <r>
      <rPr>
        <b/>
        <sz val="7"/>
        <color rgb="FF000000"/>
        <rFont val="DejaVu Sans"/>
      </rPr>
      <t>pełne etaty</t>
    </r>
    <r>
      <rPr>
        <sz val="7"/>
        <color rgb="FF000000"/>
        <rFont val="DejaVu Sans"/>
      </rPr>
      <t>, z jednym znakiem po przecinku</t>
    </r>
  </si>
  <si>
    <r>
      <rPr>
        <sz val="7"/>
        <color rgb="FF000000"/>
        <rFont val="DejaVu Sans"/>
      </rPr>
      <t xml:space="preserve">* wynagrodzenia w </t>
    </r>
    <r>
      <rPr>
        <b/>
        <sz val="7"/>
        <color rgb="FF000000"/>
        <rFont val="DejaVu Sans"/>
      </rPr>
      <t>tysiącach złotych</t>
    </r>
    <r>
      <rPr>
        <sz val="7"/>
        <color rgb="FF000000"/>
        <rFont val="DejaVu Sans"/>
      </rPr>
      <t xml:space="preserve"> z jednym znakiem po przecinku</t>
    </r>
  </si>
  <si>
    <r>
      <rPr>
        <b/>
        <sz val="10"/>
        <color rgb="FF000000"/>
        <rFont val="DejaVu Sans"/>
      </rPr>
      <t>Dział V. Informacje rzeczowe i uzupełniające</t>
    </r>
  </si>
  <si>
    <t>Liczba studentów ogółem (02+04)</t>
  </si>
  <si>
    <t>osoby</t>
  </si>
  <si>
    <t>16 134</t>
  </si>
  <si>
    <t>studiów stacjonarnych</t>
  </si>
  <si>
    <t>10 029</t>
  </si>
  <si>
    <t>w tym nowo przyjętych</t>
  </si>
  <si>
    <t>3 179</t>
  </si>
  <si>
    <t>studiów niestacjonarnych</t>
  </si>
  <si>
    <t>6 105</t>
  </si>
  <si>
    <t>2 758</t>
  </si>
  <si>
    <t>Liczba uczestników studiów doktoranckich ogółem</t>
  </si>
  <si>
    <t>245</t>
  </si>
  <si>
    <t>w tym uczestników stacjonarnych studiów doktoranckich</t>
  </si>
  <si>
    <t>219</t>
  </si>
  <si>
    <t>Liczba studentów korzystających z pomocy materialnej</t>
  </si>
  <si>
    <t>3 050</t>
  </si>
  <si>
    <t>Liczba doktorantów korzystających z pomocy materialnej</t>
  </si>
  <si>
    <t>Liczba miejsc w domach studenckich</t>
  </si>
  <si>
    <t>miejsca</t>
  </si>
  <si>
    <t>833</t>
  </si>
  <si>
    <t>Liczba uczestników stacjonarnych studiów doktoranckich pobierających stypendium doktoranckie</t>
  </si>
  <si>
    <t>84</t>
  </si>
  <si>
    <t>w tym liczba osób pobierających stypendium doktoranckie, o którym mowa w art. 200 ust. 1 ustawy</t>
  </si>
  <si>
    <t>Kwota stypendiów doktoranckich, o których mowa w art. 200 ust. 1 i 200a ust. 1 ustawy</t>
  </si>
  <si>
    <t>tys. zł</t>
  </si>
  <si>
    <t>1 109,0</t>
  </si>
  <si>
    <t>w tym stypendia, o których mowa w art. 200a ust. 1 ustawy</t>
  </si>
  <si>
    <t>513,6</t>
  </si>
  <si>
    <t>Kwota stypendiów, o których mowa w art. 19 ust. 2 ustawy o zasadach finansowania nauki</t>
  </si>
  <si>
    <t>Kwota stypendiów dla studentów i doktorantów, niewymienionych w poz. 13 i 15 oraz w Dziale II</t>
  </si>
  <si>
    <t>2 678,9</t>
  </si>
  <si>
    <t>Koszty remontów budynków i lokali oraz obiektów inżynierii lądowej i wodnej (z wyłączeniem domów i stołówek studenckich)</t>
  </si>
  <si>
    <t>650,0</t>
  </si>
  <si>
    <t>Nakłady na rzeczowe aktywa trwałe</t>
  </si>
  <si>
    <t>2 780,1</t>
  </si>
  <si>
    <t>w tym nakłady na urządzenia techniczne i maszyny, środki transportu i inne środki trwałe</t>
  </si>
  <si>
    <t>2 134,5</t>
  </si>
  <si>
    <t>Dotacje celowe przeznaczone na finansowanie lub dofinansowanie kosztów realizacji inwestycji i zakupów inwestycyjnych</t>
  </si>
  <si>
    <t>Środki z Narodowego Centrum Badań i Rozwoju przeznaczone na finansowanie lub dofinansowanie kosztów realizacji inwestycji i zakupów inwestycyjnych</t>
  </si>
  <si>
    <t>Środki z Narodowego Centrum Nauki przeznaczone na finansowanie lub dofinansowanie kosztów realizacji inwestycji i zakupów inwestycyjnych</t>
  </si>
  <si>
    <t>Bezzwrotne środki z pomocy zagranicznej na sfinansowanie lub dofinansowanie kosztów realizacji inwestycji i zakupów inwestycyjnych</t>
  </si>
  <si>
    <t>w tym z Unii Europejskiej</t>
  </si>
  <si>
    <t>Pozostałe środki otrzymane nieodpłatnie na sfinansowanie lub dofinansowanie kosztów realizacji inwestycji i zakupów inwestycyjnych (poza środkami wykazanymi w wierszach 20-23)</t>
  </si>
  <si>
    <t>Należności z tytułu udzielonych pożyczek z Zakładowego Funduszu Świadczeń Socjalnych</t>
  </si>
  <si>
    <t>901,5</t>
  </si>
  <si>
    <t>(imię, nazwisko, telefon, e-mail osoby sporządzającej)</t>
  </si>
  <si>
    <t>(miejscowość, data)</t>
  </si>
  <si>
    <t>(pieczątka imienna i podpis Rektora)</t>
  </si>
  <si>
    <t>Inne fundusze tworzone na podstawie odrębnych przepisów</t>
  </si>
  <si>
    <t>zwiększenie ogółem</t>
  </si>
  <si>
    <t>zmniejszenie ogółem</t>
  </si>
  <si>
    <t xml:space="preserve">Korekta planu rzeczowo-finansowego za 2018 r. </t>
  </si>
  <si>
    <t>Korekta planu na 2018 rok</t>
  </si>
  <si>
    <t>Fundusz im. Prof. A.Malawskego</t>
  </si>
  <si>
    <r>
      <t>stan funduszu na koniec okresu sprawozdawczego</t>
    </r>
    <r>
      <rPr>
        <sz val="12"/>
        <rFont val="Times New Roman"/>
        <family val="1"/>
        <charset val="238"/>
      </rPr>
      <t xml:space="preserve"> (24+25-26)</t>
    </r>
  </si>
  <si>
    <t>Koszty działalności badawczej finansowane z dotacji z budżetu państwa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</si>
</sst>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rgb="FF000000"/>
      <name val="DejaVu Sans"/>
      <family val="2"/>
    </font>
    <font>
      <sz val="10"/>
      <color rgb="FF000000"/>
      <name val="DejaVu Sans"/>
      <family val="2"/>
    </font>
    <font>
      <b/>
      <sz val="14"/>
      <color rgb="FF000000"/>
      <name val="DejaVu Sans"/>
      <family val="2"/>
    </font>
    <font>
      <b/>
      <sz val="10"/>
      <color rgb="FF000000"/>
      <name val="DejaVu Sans"/>
      <family val="2"/>
    </font>
    <font>
      <sz val="7"/>
      <color rgb="FF000000"/>
      <name val="DejaVu Sans"/>
      <family val="2"/>
    </font>
    <font>
      <sz val="6"/>
      <color rgb="FF000000"/>
      <name val="DejaVu Sans"/>
      <family val="2"/>
    </font>
    <font>
      <b/>
      <sz val="8"/>
      <color rgb="FF000000"/>
      <name val="DejaVu Sans"/>
      <family val="2"/>
    </font>
    <font>
      <b/>
      <sz val="7"/>
      <color rgb="FF000000"/>
      <name val="DejaVu Sans"/>
      <family val="2"/>
    </font>
    <font>
      <i/>
      <sz val="8"/>
      <color rgb="FF000000"/>
      <name val="DejaVu Sans"/>
      <family val="2"/>
    </font>
    <font>
      <b/>
      <sz val="10"/>
      <color rgb="FF000000"/>
      <name val="DejaVu Sans"/>
    </font>
    <font>
      <sz val="10"/>
      <color rgb="FF000000"/>
      <name val="DejaVu Sans"/>
    </font>
    <font>
      <sz val="7"/>
      <color rgb="FF000000"/>
      <name val="DejaVu Sans"/>
    </font>
    <font>
      <b/>
      <sz val="7"/>
      <color rgb="FF000000"/>
      <name val="DejaVu Sans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DejaVu Sans"/>
      <family val="2"/>
    </font>
    <font>
      <sz val="10"/>
      <name val="DejaVu Sans"/>
      <family val="2"/>
    </font>
    <font>
      <sz val="8"/>
      <name val="DejaVu Sans"/>
      <family val="2"/>
    </font>
    <font>
      <sz val="7"/>
      <name val="DejaVu Sans"/>
      <family val="2"/>
    </font>
    <font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8"/>
      <color rgb="FF000000"/>
      <name val="DejaVu Sans"/>
      <charset val="238"/>
    </font>
    <font>
      <b/>
      <sz val="10"/>
      <name val="DejaVu Sans"/>
      <charset val="238"/>
    </font>
    <font>
      <sz val="10"/>
      <name val="DejaVu Sans"/>
      <charset val="238"/>
    </font>
    <font>
      <b/>
      <sz val="10"/>
      <color rgb="FF000000"/>
      <name val="Deja"/>
      <charset val="238"/>
    </font>
    <font>
      <sz val="10"/>
      <color rgb="FF000000"/>
      <name val="DejaVu Sans"/>
      <charset val="238"/>
    </font>
    <font>
      <b/>
      <sz val="10"/>
      <color rgb="FF000000"/>
      <name val="DejaVu Sans"/>
      <charset val="238"/>
    </font>
    <font>
      <sz val="10"/>
      <color theme="1"/>
      <name val="DejaVu Sans"/>
      <charset val="238"/>
    </font>
    <font>
      <b/>
      <sz val="12"/>
      <color rgb="FFFF0000"/>
      <name val="Times New Roman"/>
      <family val="1"/>
      <charset val="238"/>
    </font>
    <font>
      <b/>
      <sz val="14"/>
      <name val="DejaVu Sans"/>
      <family val="2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CCC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CCCCC"/>
      </patternFill>
    </fill>
    <fill>
      <patternFill patternType="solid">
        <fgColor rgb="FFCCCCCC"/>
      </patternFill>
    </fill>
    <fill>
      <patternFill patternType="solid">
        <fgColor rgb="FFCCCCCC"/>
      </patternFill>
    </fill>
    <fill>
      <patternFill patternType="none"/>
    </fill>
    <fill>
      <patternFill patternType="none"/>
    </fill>
    <fill>
      <patternFill patternType="none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31" borderId="2"/>
    <xf numFmtId="0" fontId="16" fillId="31" borderId="2"/>
    <xf numFmtId="0" fontId="21" fillId="31" borderId="2"/>
  </cellStyleXfs>
  <cellXfs count="134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2" fillId="4" borderId="2" xfId="0" applyNumberFormat="1" applyFont="1" applyFill="1" applyBorder="1" applyAlignment="1" applyProtection="1">
      <alignment horizontal="left" vertical="top" wrapText="1"/>
    </xf>
    <xf numFmtId="0" fontId="3" fillId="8" borderId="3" xfId="0" applyNumberFormat="1" applyFont="1" applyFill="1" applyBorder="1" applyAlignment="1" applyProtection="1">
      <alignment horizontal="center" vertical="center" wrapText="1"/>
    </xf>
    <xf numFmtId="0" fontId="2" fillId="9" borderId="3" xfId="0" applyNumberFormat="1" applyFont="1" applyFill="1" applyBorder="1" applyAlignment="1" applyProtection="1">
      <alignment horizontal="center" vertical="center" wrapText="1"/>
    </xf>
    <xf numFmtId="0" fontId="5" fillId="11" borderId="3" xfId="0" applyNumberFormat="1" applyFont="1" applyFill="1" applyBorder="1" applyAlignment="1" applyProtection="1">
      <alignment horizontal="center" vertical="center" wrapText="1"/>
    </xf>
    <xf numFmtId="0" fontId="3" fillId="13" borderId="3" xfId="0" applyNumberFormat="1" applyFont="1" applyFill="1" applyBorder="1" applyAlignment="1" applyProtection="1">
      <alignment horizontal="left" vertical="center" wrapText="1"/>
    </xf>
    <xf numFmtId="0" fontId="2" fillId="15" borderId="3" xfId="0" applyNumberFormat="1" applyFont="1" applyFill="1" applyBorder="1" applyAlignment="1" applyProtection="1">
      <alignment horizontal="left" vertical="center" wrapText="1"/>
    </xf>
    <xf numFmtId="165" fontId="0" fillId="2" borderId="8" xfId="0" applyNumberFormat="1" applyFont="1" applyFill="1" applyBorder="1" applyAlignment="1" applyProtection="1">
      <alignment wrapText="1"/>
      <protection locked="0"/>
    </xf>
    <xf numFmtId="4" fontId="0" fillId="0" borderId="0" xfId="0" applyNumberFormat="1"/>
    <xf numFmtId="9" fontId="0" fillId="0" borderId="0" xfId="0" applyNumberFormat="1"/>
    <xf numFmtId="4" fontId="0" fillId="0" borderId="0" xfId="0" quotePrefix="1" applyNumberFormat="1"/>
    <xf numFmtId="0" fontId="0" fillId="0" borderId="0" xfId="0" quotePrefix="1"/>
    <xf numFmtId="4" fontId="15" fillId="0" borderId="0" xfId="0" applyNumberFormat="1" applyFont="1"/>
    <xf numFmtId="0" fontId="0" fillId="0" borderId="0" xfId="0" applyFill="1"/>
    <xf numFmtId="0" fontId="15" fillId="0" borderId="0" xfId="0" applyFont="1" applyFill="1"/>
    <xf numFmtId="0" fontId="0" fillId="0" borderId="0" xfId="0" quotePrefix="1" applyFill="1"/>
    <xf numFmtId="0" fontId="15" fillId="0" borderId="0" xfId="0" applyFont="1"/>
    <xf numFmtId="0" fontId="3" fillId="7" borderId="2" xfId="0" applyNumberFormat="1" applyFont="1" applyFill="1" applyBorder="1" applyAlignment="1" applyProtection="1">
      <alignment horizontal="left" vertical="top" wrapText="1"/>
    </xf>
    <xf numFmtId="0" fontId="2" fillId="4" borderId="2" xfId="0" applyNumberFormat="1" applyFont="1" applyFill="1" applyBorder="1" applyAlignment="1" applyProtection="1">
      <alignment horizontal="left" vertical="top" wrapText="1"/>
    </xf>
    <xf numFmtId="0" fontId="4" fillId="6" borderId="2" xfId="0" applyNumberFormat="1" applyFont="1" applyFill="1" applyBorder="1" applyAlignment="1" applyProtection="1">
      <alignment horizontal="center" vertical="top" wrapText="1"/>
    </xf>
    <xf numFmtId="0" fontId="4" fillId="6" borderId="2" xfId="0" applyNumberFormat="1" applyFont="1" applyFill="1" applyBorder="1" applyAlignment="1" applyProtection="1">
      <alignment horizontal="center" vertical="top" wrapText="1"/>
    </xf>
    <xf numFmtId="0" fontId="3" fillId="7" borderId="2" xfId="0" applyNumberFormat="1" applyFont="1" applyFill="1" applyBorder="1" applyAlignment="1" applyProtection="1">
      <alignment horizontal="left" vertical="top" wrapText="1"/>
    </xf>
    <xf numFmtId="0" fontId="3" fillId="8" borderId="3" xfId="0" applyNumberFormat="1" applyFont="1" applyFill="1" applyBorder="1" applyAlignment="1" applyProtection="1">
      <alignment horizontal="center" vertical="center" wrapText="1"/>
    </xf>
    <xf numFmtId="0" fontId="2" fillId="9" borderId="3" xfId="0" applyNumberFormat="1" applyFont="1" applyFill="1" applyBorder="1" applyAlignment="1" applyProtection="1">
      <alignment horizontal="center" vertical="center" wrapText="1"/>
    </xf>
    <xf numFmtId="0" fontId="2" fillId="15" borderId="3" xfId="0" applyNumberFormat="1" applyFont="1" applyFill="1" applyBorder="1" applyAlignment="1" applyProtection="1">
      <alignment horizontal="left" vertical="center" wrapText="1"/>
    </xf>
    <xf numFmtId="0" fontId="10" fillId="31" borderId="2" xfId="0" applyNumberFormat="1" applyFont="1" applyFill="1" applyBorder="1" applyAlignment="1" applyProtection="1">
      <alignment horizontal="left" vertical="top" wrapText="1"/>
    </xf>
    <xf numFmtId="0" fontId="0" fillId="2" borderId="2" xfId="0" applyNumberFormat="1" applyFont="1" applyFill="1" applyBorder="1" applyAlignment="1" applyProtection="1">
      <alignment wrapText="1"/>
      <protection locked="0"/>
    </xf>
    <xf numFmtId="0" fontId="3" fillId="8" borderId="8" xfId="0" applyNumberFormat="1" applyFont="1" applyFill="1" applyBorder="1" applyAlignment="1" applyProtection="1">
      <alignment horizontal="center" vertical="center" wrapText="1"/>
    </xf>
    <xf numFmtId="0" fontId="2" fillId="9" borderId="8" xfId="0" applyNumberFormat="1" applyFont="1" applyFill="1" applyBorder="1" applyAlignment="1" applyProtection="1">
      <alignment horizontal="center" vertical="center" wrapText="1"/>
    </xf>
    <xf numFmtId="0" fontId="5" fillId="12" borderId="8" xfId="0" applyNumberFormat="1" applyFont="1" applyFill="1" applyBorder="1" applyAlignment="1" applyProtection="1">
      <alignment horizontal="right" vertical="center" wrapText="1"/>
    </xf>
    <xf numFmtId="0" fontId="3" fillId="14" borderId="8" xfId="0" applyNumberFormat="1" applyFont="1" applyFill="1" applyBorder="1" applyAlignment="1" applyProtection="1">
      <alignment horizontal="right" vertical="center" wrapText="1"/>
    </xf>
    <xf numFmtId="0" fontId="2" fillId="30" borderId="2" xfId="0" applyNumberFormat="1" applyFont="1" applyFill="1" applyBorder="1" applyAlignment="1" applyProtection="1">
      <alignment horizontal="center" wrapText="1"/>
    </xf>
    <xf numFmtId="166" fontId="3" fillId="14" borderId="5" xfId="0" applyNumberFormat="1" applyFont="1" applyFill="1" applyBorder="1" applyAlignment="1" applyProtection="1">
      <alignment horizontal="right" vertical="center" wrapText="1"/>
    </xf>
    <xf numFmtId="165" fontId="0" fillId="2" borderId="9" xfId="0" applyNumberFormat="1" applyFont="1" applyFill="1" applyBorder="1" applyAlignment="1" applyProtection="1">
      <alignment wrapText="1"/>
      <protection locked="0"/>
    </xf>
    <xf numFmtId="166" fontId="3" fillId="14" borderId="8" xfId="0" applyNumberFormat="1" applyFont="1" applyFill="1" applyBorder="1" applyAlignment="1" applyProtection="1">
      <alignment horizontal="right" vertical="center" wrapText="1"/>
    </xf>
    <xf numFmtId="0" fontId="17" fillId="11" borderId="5" xfId="0" applyNumberFormat="1" applyFont="1" applyFill="1" applyBorder="1" applyAlignment="1" applyProtection="1">
      <alignment horizontal="center" vertical="center" wrapText="1"/>
    </xf>
    <xf numFmtId="0" fontId="18" fillId="8" borderId="5" xfId="0" applyNumberFormat="1" applyFont="1" applyFill="1" applyBorder="1" applyAlignment="1" applyProtection="1">
      <alignment horizontal="center" vertical="center" wrapText="1"/>
    </xf>
    <xf numFmtId="0" fontId="24" fillId="9" borderId="10" xfId="0" applyNumberFormat="1" applyFont="1" applyFill="1" applyBorder="1" applyAlignment="1" applyProtection="1">
      <alignment horizontal="center" vertical="center" wrapText="1"/>
    </xf>
    <xf numFmtId="0" fontId="24" fillId="9" borderId="11" xfId="0" applyNumberFormat="1" applyFont="1" applyFill="1" applyBorder="1" applyAlignment="1" applyProtection="1">
      <alignment horizontal="center" vertical="center" wrapText="1"/>
    </xf>
    <xf numFmtId="0" fontId="25" fillId="12" borderId="8" xfId="0" applyNumberFormat="1" applyFont="1" applyFill="1" applyBorder="1" applyAlignment="1" applyProtection="1">
      <alignment horizontal="right" vertical="center" wrapText="1"/>
    </xf>
    <xf numFmtId="0" fontId="26" fillId="14" borderId="8" xfId="0" applyNumberFormat="1" applyFont="1" applyFill="1" applyBorder="1" applyAlignment="1" applyProtection="1">
      <alignment horizontal="right" vertical="center" wrapText="1"/>
    </xf>
    <xf numFmtId="4" fontId="26" fillId="14" borderId="8" xfId="0" applyNumberFormat="1" applyFont="1" applyFill="1" applyBorder="1" applyAlignment="1" applyProtection="1">
      <alignment horizontal="right" vertical="center" wrapText="1"/>
    </xf>
    <xf numFmtId="165" fontId="26" fillId="2" borderId="8" xfId="0" applyNumberFormat="1" applyFont="1" applyFill="1" applyBorder="1" applyAlignment="1" applyProtection="1">
      <alignment horizontal="right" vertical="center" wrapText="1"/>
      <protection locked="0"/>
    </xf>
    <xf numFmtId="165" fontId="25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26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27" fillId="12" borderId="5" xfId="0" applyNumberFormat="1" applyFont="1" applyFill="1" applyBorder="1" applyAlignment="1" applyProtection="1">
      <alignment horizontal="right" vertical="center" wrapText="1"/>
    </xf>
    <xf numFmtId="0" fontId="28" fillId="14" borderId="5" xfId="0" applyNumberFormat="1" applyFont="1" applyFill="1" applyBorder="1" applyAlignment="1" applyProtection="1">
      <alignment horizontal="right" vertical="center" wrapText="1"/>
    </xf>
    <xf numFmtId="165" fontId="26" fillId="14" borderId="8" xfId="0" applyNumberFormat="1" applyFont="1" applyFill="1" applyBorder="1" applyAlignment="1" applyProtection="1">
      <alignment horizontal="right" vertical="center" wrapText="1"/>
    </xf>
    <xf numFmtId="0" fontId="29" fillId="12" borderId="5" xfId="0" applyNumberFormat="1" applyFont="1" applyFill="1" applyBorder="1" applyAlignment="1" applyProtection="1">
      <alignment horizontal="right" vertical="center" wrapText="1"/>
    </xf>
    <xf numFmtId="164" fontId="26" fillId="14" borderId="8" xfId="0" applyNumberFormat="1" applyFont="1" applyFill="1" applyBorder="1" applyAlignment="1" applyProtection="1">
      <alignment horizontal="right" vertical="center" wrapText="1"/>
    </xf>
    <xf numFmtId="165" fontId="25" fillId="2" borderId="8" xfId="0" applyNumberFormat="1" applyFont="1" applyFill="1" applyBorder="1" applyAlignment="1" applyProtection="1">
      <alignment vertical="center" wrapText="1"/>
      <protection locked="0"/>
    </xf>
    <xf numFmtId="165" fontId="26" fillId="2" borderId="8" xfId="0" applyNumberFormat="1" applyFont="1" applyFill="1" applyBorder="1" applyAlignment="1" applyProtection="1">
      <alignment vertical="center" wrapText="1"/>
      <protection locked="0"/>
    </xf>
    <xf numFmtId="164" fontId="28" fillId="14" borderId="5" xfId="0" applyNumberFormat="1" applyFont="1" applyFill="1" applyBorder="1" applyAlignment="1" applyProtection="1">
      <alignment horizontal="right" vertical="center" wrapText="1"/>
    </xf>
    <xf numFmtId="0" fontId="29" fillId="12" borderId="8" xfId="0" applyNumberFormat="1" applyFont="1" applyFill="1" applyBorder="1" applyAlignment="1" applyProtection="1">
      <alignment horizontal="right" vertical="center" wrapText="1"/>
    </xf>
    <xf numFmtId="0" fontId="28" fillId="14" borderId="8" xfId="0" applyNumberFormat="1" applyFont="1" applyFill="1" applyBorder="1" applyAlignment="1" applyProtection="1">
      <alignment horizontal="right" vertical="center" wrapText="1"/>
    </xf>
    <xf numFmtId="164" fontId="28" fillId="14" borderId="8" xfId="0" applyNumberFormat="1" applyFont="1" applyFill="1" applyBorder="1" applyAlignment="1" applyProtection="1">
      <alignment horizontal="right" vertical="center" wrapText="1"/>
    </xf>
    <xf numFmtId="165" fontId="28" fillId="14" borderId="8" xfId="0" applyNumberFormat="1" applyFont="1" applyFill="1" applyBorder="1" applyAlignment="1" applyProtection="1">
      <alignment horizontal="right" vertical="center" wrapText="1"/>
    </xf>
    <xf numFmtId="0" fontId="0" fillId="0" borderId="2" xfId="0" applyBorder="1"/>
    <xf numFmtId="0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NumberFormat="1" applyFont="1" applyFill="1" applyBorder="1" applyAlignment="1" applyProtection="1">
      <alignment horizontal="center" wrapText="1"/>
      <protection locked="0"/>
    </xf>
    <xf numFmtId="164" fontId="0" fillId="2" borderId="2" xfId="0" applyNumberFormat="1" applyFont="1" applyFill="1" applyBorder="1" applyAlignment="1" applyProtection="1">
      <alignment wrapText="1"/>
      <protection locked="0"/>
    </xf>
    <xf numFmtId="165" fontId="30" fillId="2" borderId="8" xfId="0" applyNumberFormat="1" applyFont="1" applyFill="1" applyBorder="1" applyAlignment="1" applyProtection="1">
      <alignment vertical="center" wrapText="1"/>
      <protection locked="0"/>
    </xf>
    <xf numFmtId="165" fontId="26" fillId="0" borderId="8" xfId="0" applyNumberFormat="1" applyFont="1" applyFill="1" applyBorder="1" applyAlignment="1" applyProtection="1">
      <alignment horizontal="right" vertical="center" wrapText="1"/>
    </xf>
    <xf numFmtId="0" fontId="26" fillId="8" borderId="5" xfId="0" applyNumberFormat="1" applyFont="1" applyFill="1" applyBorder="1" applyAlignment="1" applyProtection="1">
      <alignment horizontal="center" vertical="center" wrapText="1"/>
    </xf>
    <xf numFmtId="0" fontId="26" fillId="8" borderId="8" xfId="0" applyNumberFormat="1" applyFont="1" applyFill="1" applyBorder="1" applyAlignment="1" applyProtection="1">
      <alignment horizontal="center" vertical="center" wrapText="1"/>
    </xf>
    <xf numFmtId="0" fontId="5" fillId="11" borderId="8" xfId="0" applyNumberFormat="1" applyFont="1" applyFill="1" applyBorder="1" applyAlignment="1" applyProtection="1">
      <alignment horizontal="center" vertical="center" wrapText="1"/>
    </xf>
    <xf numFmtId="0" fontId="3" fillId="13" borderId="8" xfId="0" applyNumberFormat="1" applyFont="1" applyFill="1" applyBorder="1" applyAlignment="1" applyProtection="1">
      <alignment horizontal="left" vertical="center" wrapText="1"/>
    </xf>
    <xf numFmtId="0" fontId="5" fillId="23" borderId="3" xfId="0" applyNumberFormat="1" applyFont="1" applyFill="1" applyBorder="1" applyAlignment="1" applyProtection="1">
      <alignment horizontal="right" vertical="center" wrapText="1"/>
    </xf>
    <xf numFmtId="0" fontId="3" fillId="25" borderId="3" xfId="0" applyNumberFormat="1" applyFont="1" applyFill="1" applyBorder="1" applyAlignment="1" applyProtection="1">
      <alignment horizontal="right" vertical="center" wrapText="1"/>
    </xf>
    <xf numFmtId="0" fontId="35" fillId="26" borderId="5" xfId="0" applyNumberFormat="1" applyFont="1" applyFill="1" applyBorder="1" applyAlignment="1" applyProtection="1">
      <alignment wrapText="1"/>
      <protection locked="0"/>
    </xf>
    <xf numFmtId="0" fontId="35" fillId="27" borderId="6" xfId="0" applyNumberFormat="1" applyFont="1" applyFill="1" applyBorder="1" applyAlignment="1" applyProtection="1">
      <alignment wrapText="1"/>
      <protection locked="0"/>
    </xf>
    <xf numFmtId="0" fontId="35" fillId="28" borderId="3" xfId="0" applyNumberFormat="1" applyFont="1" applyFill="1" applyBorder="1" applyAlignment="1" applyProtection="1">
      <alignment wrapText="1"/>
      <protection locked="0"/>
    </xf>
    <xf numFmtId="164" fontId="17" fillId="23" borderId="3" xfId="0" applyNumberFormat="1" applyFont="1" applyFill="1" applyBorder="1" applyAlignment="1" applyProtection="1">
      <alignment horizontal="right" vertical="center" wrapText="1"/>
    </xf>
    <xf numFmtId="164" fontId="18" fillId="25" borderId="3" xfId="0" applyNumberFormat="1" applyFont="1" applyFill="1" applyBorder="1" applyAlignment="1" applyProtection="1">
      <alignment horizontal="right" vertical="center" wrapText="1"/>
    </xf>
    <xf numFmtId="164" fontId="25" fillId="25" borderId="3" xfId="0" applyNumberFormat="1" applyFont="1" applyFill="1" applyBorder="1" applyAlignment="1" applyProtection="1">
      <alignment horizontal="right" vertical="center" wrapText="1"/>
    </xf>
    <xf numFmtId="0" fontId="36" fillId="28" borderId="3" xfId="0" applyNumberFormat="1" applyFont="1" applyFill="1" applyBorder="1" applyAlignment="1" applyProtection="1">
      <alignment wrapText="1"/>
      <protection locked="0"/>
    </xf>
    <xf numFmtId="0" fontId="0" fillId="32" borderId="0" xfId="0" applyFill="1"/>
    <xf numFmtId="164" fontId="3" fillId="14" borderId="8" xfId="0" applyNumberFormat="1" applyFont="1" applyFill="1" applyBorder="1" applyAlignment="1" applyProtection="1">
      <alignment horizontal="right" vertical="center" wrapText="1"/>
    </xf>
    <xf numFmtId="165" fontId="17" fillId="23" borderId="3" xfId="0" applyNumberFormat="1" applyFont="1" applyFill="1" applyBorder="1" applyAlignment="1" applyProtection="1">
      <alignment horizontal="right" vertical="center" wrapText="1"/>
    </xf>
    <xf numFmtId="165" fontId="18" fillId="31" borderId="3" xfId="2" applyNumberFormat="1" applyFont="1" applyFill="1" applyBorder="1" applyAlignment="1" applyProtection="1">
      <alignment horizontal="right" vertical="center" wrapText="1"/>
    </xf>
    <xf numFmtId="165" fontId="36" fillId="26" borderId="5" xfId="0" applyNumberFormat="1" applyFont="1" applyFill="1" applyBorder="1" applyAlignment="1" applyProtection="1">
      <alignment wrapText="1"/>
      <protection locked="0"/>
    </xf>
    <xf numFmtId="165" fontId="36" fillId="27" borderId="6" xfId="0" applyNumberFormat="1" applyFont="1" applyFill="1" applyBorder="1" applyAlignment="1" applyProtection="1">
      <alignment wrapText="1"/>
      <protection locked="0"/>
    </xf>
    <xf numFmtId="165" fontId="18" fillId="25" borderId="3" xfId="0" applyNumberFormat="1" applyFont="1" applyFill="1" applyBorder="1" applyAlignment="1" applyProtection="1">
      <alignment horizontal="right" vertical="center" wrapText="1"/>
    </xf>
    <xf numFmtId="165" fontId="25" fillId="31" borderId="3" xfId="2" applyNumberFormat="1" applyFont="1" applyFill="1" applyBorder="1" applyAlignment="1" applyProtection="1">
      <alignment horizontal="right" vertical="center" wrapText="1"/>
    </xf>
    <xf numFmtId="165" fontId="3" fillId="14" borderId="8" xfId="0" applyNumberFormat="1" applyFont="1" applyFill="1" applyBorder="1" applyAlignment="1" applyProtection="1">
      <alignment horizontal="right" vertical="center" wrapText="1"/>
    </xf>
    <xf numFmtId="165" fontId="0" fillId="0" borderId="2" xfId="0" applyNumberFormat="1" applyBorder="1"/>
    <xf numFmtId="165" fontId="0" fillId="0" borderId="0" xfId="0" applyNumberFormat="1"/>
    <xf numFmtId="165" fontId="5" fillId="12" borderId="8" xfId="0" applyNumberFormat="1" applyFont="1" applyFill="1" applyBorder="1" applyAlignment="1" applyProtection="1">
      <alignment horizontal="right" vertical="center" wrapText="1"/>
    </xf>
    <xf numFmtId="0" fontId="18" fillId="8" borderId="3" xfId="0" applyNumberFormat="1" applyFont="1" applyFill="1" applyBorder="1" applyAlignment="1" applyProtection="1">
      <alignment horizontal="center" vertical="center" wrapText="1"/>
    </xf>
    <xf numFmtId="0" fontId="18" fillId="13" borderId="3" xfId="0" applyNumberFormat="1" applyFont="1" applyFill="1" applyBorder="1" applyAlignment="1" applyProtection="1">
      <alignment horizontal="left" vertical="center" wrapText="1"/>
    </xf>
    <xf numFmtId="0" fontId="19" fillId="13" borderId="3" xfId="0" applyNumberFormat="1" applyFont="1" applyFill="1" applyBorder="1" applyAlignment="1" applyProtection="1">
      <alignment horizontal="left" vertical="center" wrapText="1"/>
    </xf>
    <xf numFmtId="0" fontId="7" fillId="17" borderId="2" xfId="0" applyNumberFormat="1" applyFont="1" applyFill="1" applyBorder="1" applyAlignment="1" applyProtection="1">
      <alignment horizontal="left" vertical="center" wrapText="1"/>
    </xf>
    <xf numFmtId="0" fontId="17" fillId="10" borderId="3" xfId="0" applyNumberFormat="1" applyFont="1" applyFill="1" applyBorder="1" applyAlignment="1" applyProtection="1">
      <alignment horizontal="left" vertical="center" wrapText="1"/>
    </xf>
    <xf numFmtId="0" fontId="19" fillId="15" borderId="3" xfId="0" applyNumberFormat="1" applyFont="1" applyFill="1" applyBorder="1" applyAlignment="1" applyProtection="1">
      <alignment horizontal="left" vertical="center" wrapText="1"/>
    </xf>
    <xf numFmtId="0" fontId="20" fillId="16" borderId="3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3" fillId="7" borderId="2" xfId="0" applyNumberFormat="1" applyFont="1" applyFill="1" applyBorder="1" applyAlignment="1" applyProtection="1">
      <alignment horizontal="left" vertical="top" wrapText="1"/>
    </xf>
    <xf numFmtId="0" fontId="3" fillId="8" borderId="3" xfId="0" applyNumberFormat="1" applyFont="1" applyFill="1" applyBorder="1" applyAlignment="1" applyProtection="1">
      <alignment horizontal="center" vertical="center" wrapText="1"/>
    </xf>
    <xf numFmtId="0" fontId="2" fillId="9" borderId="3" xfId="0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0" fillId="3" borderId="1" xfId="0" applyNumberFormat="1" applyFont="1" applyFill="1" applyBorder="1" applyAlignment="1" applyProtection="1">
      <alignment wrapText="1"/>
      <protection locked="0"/>
    </xf>
    <xf numFmtId="0" fontId="2" fillId="4" borderId="2" xfId="0" applyNumberFormat="1" applyFont="1" applyFill="1" applyBorder="1" applyAlignment="1" applyProtection="1">
      <alignment horizontal="left" vertical="top" wrapText="1"/>
    </xf>
    <xf numFmtId="0" fontId="3" fillId="5" borderId="2" xfId="0" applyNumberFormat="1" applyFont="1" applyFill="1" applyBorder="1" applyAlignment="1" applyProtection="1">
      <alignment horizontal="center" vertical="top" wrapText="1"/>
    </xf>
    <xf numFmtId="0" fontId="4" fillId="6" borderId="2" xfId="0" applyNumberFormat="1" applyFont="1" applyFill="1" applyBorder="1" applyAlignment="1" applyProtection="1">
      <alignment horizontal="center" vertical="top" wrapText="1"/>
    </xf>
    <xf numFmtId="0" fontId="32" fillId="6" borderId="2" xfId="0" applyNumberFormat="1" applyFont="1" applyFill="1" applyBorder="1" applyAlignment="1" applyProtection="1">
      <alignment horizontal="center" vertical="top" wrapText="1"/>
    </xf>
    <xf numFmtId="0" fontId="3" fillId="13" borderId="3" xfId="0" applyNumberFormat="1" applyFont="1" applyFill="1" applyBorder="1" applyAlignment="1" applyProtection="1">
      <alignment horizontal="left" vertical="center" wrapText="1"/>
    </xf>
    <xf numFmtId="0" fontId="5" fillId="10" borderId="3" xfId="0" applyNumberFormat="1" applyFont="1" applyFill="1" applyBorder="1" applyAlignment="1" applyProtection="1">
      <alignment horizontal="left" vertical="center" wrapText="1"/>
    </xf>
    <xf numFmtId="0" fontId="5" fillId="11" borderId="3" xfId="0" applyNumberFormat="1" applyFont="1" applyFill="1" applyBorder="1" applyAlignment="1" applyProtection="1">
      <alignment horizontal="center" vertical="center" wrapText="1"/>
    </xf>
    <xf numFmtId="0" fontId="33" fillId="31" borderId="12" xfId="3" applyFont="1" applyBorder="1" applyAlignment="1" applyProtection="1">
      <alignment horizontal="left" vertical="center"/>
    </xf>
    <xf numFmtId="0" fontId="3" fillId="13" borderId="8" xfId="0" applyNumberFormat="1" applyFont="1" applyFill="1" applyBorder="1" applyAlignment="1" applyProtection="1">
      <alignment horizontal="left" vertical="center" wrapText="1"/>
    </xf>
    <xf numFmtId="0" fontId="18" fillId="13" borderId="8" xfId="0" applyNumberFormat="1" applyFont="1" applyFill="1" applyBorder="1" applyAlignment="1" applyProtection="1">
      <alignment horizontal="left" vertical="center" wrapText="1"/>
    </xf>
    <xf numFmtId="0" fontId="8" fillId="18" borderId="8" xfId="0" applyNumberFormat="1" applyFont="1" applyFill="1" applyBorder="1" applyAlignment="1" applyProtection="1">
      <alignment horizontal="center" vertical="center" textRotation="90" wrapText="1"/>
    </xf>
    <xf numFmtId="0" fontId="31" fillId="31" borderId="8" xfId="2" applyFont="1" applyFill="1" applyBorder="1" applyAlignment="1" applyProtection="1">
      <alignment horizontal="center" vertical="center" wrapText="1"/>
    </xf>
    <xf numFmtId="0" fontId="5" fillId="10" borderId="8" xfId="0" applyNumberFormat="1" applyFont="1" applyFill="1" applyBorder="1" applyAlignment="1" applyProtection="1">
      <alignment horizontal="left" vertical="center" wrapText="1"/>
    </xf>
    <xf numFmtId="0" fontId="9" fillId="19" borderId="8" xfId="0" applyNumberFormat="1" applyFont="1" applyFill="1" applyBorder="1" applyAlignment="1" applyProtection="1">
      <alignment horizontal="center" vertical="center" textRotation="90" wrapText="1"/>
    </xf>
    <xf numFmtId="0" fontId="5" fillId="11" borderId="8" xfId="0" applyNumberFormat="1" applyFont="1" applyFill="1" applyBorder="1" applyAlignment="1" applyProtection="1">
      <alignment horizontal="center" vertical="center" wrapText="1"/>
    </xf>
    <xf numFmtId="0" fontId="2" fillId="9" borderId="8" xfId="0" applyNumberFormat="1" applyFont="1" applyFill="1" applyBorder="1" applyAlignment="1" applyProtection="1">
      <alignment horizontal="center" vertical="center" wrapText="1"/>
    </xf>
    <xf numFmtId="0" fontId="3" fillId="8" borderId="8" xfId="0" applyNumberFormat="1" applyFont="1" applyFill="1" applyBorder="1" applyAlignment="1" applyProtection="1">
      <alignment horizontal="center" vertical="center" wrapText="1"/>
    </xf>
    <xf numFmtId="0" fontId="6" fillId="29" borderId="2" xfId="0" applyNumberFormat="1" applyFont="1" applyFill="1" applyBorder="1" applyAlignment="1" applyProtection="1">
      <alignment horizontal="left" vertical="top" wrapText="1"/>
    </xf>
    <xf numFmtId="165" fontId="7" fillId="17" borderId="2" xfId="0" applyNumberFormat="1" applyFont="1" applyFill="1" applyBorder="1" applyAlignment="1" applyProtection="1">
      <alignment horizontal="left" vertical="center" wrapText="1"/>
    </xf>
    <xf numFmtId="0" fontId="8" fillId="20" borderId="3" xfId="0" applyNumberFormat="1" applyFont="1" applyFill="1" applyBorder="1" applyAlignment="1" applyProtection="1">
      <alignment horizontal="center" vertical="center" wrapText="1"/>
    </xf>
    <xf numFmtId="0" fontId="8" fillId="24" borderId="3" xfId="0" applyNumberFormat="1" applyFont="1" applyFill="1" applyBorder="1" applyAlignment="1" applyProtection="1">
      <alignment horizontal="left" vertical="center" wrapText="1"/>
    </xf>
    <xf numFmtId="0" fontId="5" fillId="23" borderId="3" xfId="0" applyNumberFormat="1" applyFont="1" applyFill="1" applyBorder="1" applyAlignment="1" applyProtection="1">
      <alignment horizontal="right" vertical="center" wrapText="1"/>
    </xf>
    <xf numFmtId="0" fontId="3" fillId="25" borderId="3" xfId="0" applyNumberFormat="1" applyFont="1" applyFill="1" applyBorder="1" applyAlignment="1" applyProtection="1">
      <alignment horizontal="right" vertical="center" wrapText="1"/>
    </xf>
    <xf numFmtId="0" fontId="2" fillId="15" borderId="3" xfId="0" applyNumberFormat="1" applyFont="1" applyFill="1" applyBorder="1" applyAlignment="1" applyProtection="1">
      <alignment horizontal="left" vertical="center" wrapText="1"/>
    </xf>
    <xf numFmtId="0" fontId="8" fillId="21" borderId="3" xfId="0" applyNumberFormat="1" applyFont="1" applyFill="1" applyBorder="1" applyAlignment="1" applyProtection="1">
      <alignment horizontal="center" vertical="center" wrapText="1"/>
    </xf>
    <xf numFmtId="0" fontId="8" fillId="22" borderId="4" xfId="0" applyNumberFormat="1" applyFont="1" applyFill="1" applyBorder="1" applyAlignment="1" applyProtection="1">
      <alignment horizontal="left" vertical="center" wrapText="1"/>
    </xf>
    <xf numFmtId="165" fontId="17" fillId="23" borderId="5" xfId="0" applyNumberFormat="1" applyFont="1" applyFill="1" applyBorder="1" applyAlignment="1" applyProtection="1">
      <alignment horizontal="right" vertical="center" wrapText="1"/>
    </xf>
    <xf numFmtId="165" fontId="17" fillId="23" borderId="6" xfId="0" applyNumberFormat="1" applyFont="1" applyFill="1" applyBorder="1" applyAlignment="1" applyProtection="1">
      <alignment horizontal="right" vertical="center" wrapText="1"/>
    </xf>
    <xf numFmtId="165" fontId="17" fillId="23" borderId="3" xfId="0" applyNumberFormat="1" applyFont="1" applyFill="1" applyBorder="1" applyAlignment="1" applyProtection="1">
      <alignment horizontal="right" vertical="center" wrapText="1"/>
    </xf>
    <xf numFmtId="165" fontId="25" fillId="25" borderId="3" xfId="0" applyNumberFormat="1" applyFont="1" applyFill="1" applyBorder="1" applyAlignment="1" applyProtection="1">
      <alignment horizontal="right" vertical="center" wrapText="1"/>
    </xf>
    <xf numFmtId="0" fontId="2" fillId="30" borderId="7" xfId="0" applyNumberFormat="1" applyFont="1" applyFill="1" applyBorder="1" applyAlignment="1" applyProtection="1">
      <alignment horizontal="center" wrapText="1"/>
    </xf>
    <xf numFmtId="0" fontId="10" fillId="31" borderId="2" xfId="0" applyNumberFormat="1" applyFont="1" applyFill="1" applyBorder="1" applyAlignment="1" applyProtection="1">
      <alignment horizontal="left" vertical="top" wrapText="1"/>
    </xf>
  </cellXfs>
  <cellStyles count="4">
    <cellStyle name="Excel Built-in Normal" xfId="3"/>
    <cellStyle name="Normalny" xfId="0" builtinId="0"/>
    <cellStyle name="Normalny 2" xfId="2"/>
    <cellStyle name="Normalny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T42"/>
  <sheetViews>
    <sheetView zoomScaleNormal="100" workbookViewId="0">
      <selection activeCell="I20" sqref="I20"/>
    </sheetView>
  </sheetViews>
  <sheetFormatPr defaultRowHeight="15"/>
  <cols>
    <col min="1" max="1" width="3.28515625" customWidth="1"/>
    <col min="2" max="2" width="6" customWidth="1"/>
    <col min="3" max="3" width="21.7109375" customWidth="1"/>
    <col min="4" max="4" width="14.42578125" customWidth="1"/>
    <col min="5" max="5" width="12.140625" customWidth="1"/>
    <col min="6" max="6" width="17.140625" customWidth="1"/>
    <col min="7" max="7" width="4.28515625" customWidth="1"/>
    <col min="8" max="10" width="20.28515625" customWidth="1"/>
  </cols>
  <sheetData>
    <row r="1" spans="1:10" ht="9.9499999999999993" customHeight="1">
      <c r="A1" s="1"/>
      <c r="B1" s="101"/>
      <c r="C1" s="101"/>
      <c r="D1" s="1"/>
      <c r="E1" s="2"/>
      <c r="F1" s="102"/>
      <c r="G1" s="102"/>
      <c r="H1" s="102"/>
      <c r="I1" s="19"/>
    </row>
    <row r="2" spans="1:10" ht="33" customHeight="1">
      <c r="A2" s="1"/>
      <c r="B2" s="101"/>
      <c r="C2" s="101"/>
      <c r="D2" s="1"/>
      <c r="E2" s="1"/>
      <c r="F2" s="1"/>
      <c r="G2" s="1"/>
      <c r="H2" s="1"/>
      <c r="I2" s="27"/>
    </row>
    <row r="3" spans="1:10" ht="20.100000000000001" customHeight="1">
      <c r="A3" s="1"/>
      <c r="B3" s="103" t="s">
        <v>0</v>
      </c>
      <c r="C3" s="103"/>
      <c r="D3" s="1"/>
      <c r="E3" s="1"/>
      <c r="F3" s="1"/>
      <c r="G3" s="1"/>
      <c r="H3" s="1"/>
      <c r="I3" s="27"/>
    </row>
    <row r="4" spans="1:10" ht="2.1" customHeight="1">
      <c r="A4" s="1"/>
      <c r="B4" s="1"/>
      <c r="C4" s="1"/>
      <c r="D4" s="1"/>
      <c r="E4" s="1"/>
      <c r="F4" s="1"/>
      <c r="G4" s="1"/>
      <c r="H4" s="1"/>
      <c r="I4" s="27"/>
    </row>
    <row r="5" spans="1:10" ht="20.100000000000001" customHeight="1">
      <c r="A5" s="1"/>
      <c r="B5" s="104" t="s">
        <v>1</v>
      </c>
      <c r="C5" s="104"/>
      <c r="D5" s="104"/>
      <c r="E5" s="104"/>
      <c r="F5" s="104"/>
      <c r="G5" s="104"/>
      <c r="H5" s="104"/>
      <c r="I5" s="20"/>
    </row>
    <row r="6" spans="1:10" ht="5.0999999999999996" customHeight="1">
      <c r="A6" s="1"/>
      <c r="B6" s="1"/>
      <c r="C6" s="1"/>
      <c r="D6" s="1"/>
      <c r="E6" s="1"/>
      <c r="F6" s="1"/>
      <c r="G6" s="1"/>
      <c r="H6" s="1"/>
      <c r="I6" s="27"/>
    </row>
    <row r="7" spans="1:10" ht="20.100000000000001" customHeight="1">
      <c r="A7" s="1"/>
      <c r="B7" s="105" t="s">
        <v>391</v>
      </c>
      <c r="C7" s="105"/>
      <c r="D7" s="105"/>
      <c r="E7" s="105"/>
      <c r="F7" s="105"/>
      <c r="G7" s="105"/>
      <c r="H7" s="105"/>
      <c r="I7" s="105"/>
    </row>
    <row r="8" spans="1:10" ht="5.0999999999999996" customHeight="1">
      <c r="A8" s="1"/>
      <c r="B8" s="1"/>
      <c r="C8" s="1"/>
      <c r="D8" s="1"/>
      <c r="E8" s="1"/>
      <c r="F8" s="1"/>
      <c r="G8" s="1"/>
      <c r="H8" s="1"/>
      <c r="I8" s="27"/>
    </row>
    <row r="9" spans="1:10" ht="15" customHeight="1">
      <c r="A9" s="1"/>
      <c r="B9" s="97" t="s">
        <v>2</v>
      </c>
      <c r="C9" s="97"/>
      <c r="D9" s="97"/>
      <c r="E9" s="97"/>
      <c r="F9" s="97"/>
      <c r="G9" s="97"/>
      <c r="H9" s="97"/>
      <c r="I9" s="18"/>
    </row>
    <row r="10" spans="1:10" ht="0.95" customHeight="1">
      <c r="A10" s="1"/>
      <c r="B10" s="1"/>
      <c r="C10" s="1"/>
      <c r="D10" s="1"/>
      <c r="E10" s="1"/>
      <c r="F10" s="1"/>
      <c r="G10" s="1"/>
      <c r="H10" s="1"/>
      <c r="I10" s="27"/>
    </row>
    <row r="11" spans="1:10" ht="27" customHeight="1">
      <c r="A11" s="1"/>
      <c r="B11" s="98" t="s">
        <v>3</v>
      </c>
      <c r="C11" s="98"/>
      <c r="D11" s="98"/>
      <c r="E11" s="98"/>
      <c r="F11" s="98"/>
      <c r="G11" s="98"/>
      <c r="H11" s="64" t="s">
        <v>4</v>
      </c>
      <c r="I11" s="65" t="s">
        <v>392</v>
      </c>
    </row>
    <row r="12" spans="1:10" ht="14.1" customHeight="1">
      <c r="A12" s="1"/>
      <c r="B12" s="99" t="s">
        <v>5</v>
      </c>
      <c r="C12" s="99"/>
      <c r="D12" s="99"/>
      <c r="E12" s="99"/>
      <c r="F12" s="99"/>
      <c r="G12" s="99"/>
      <c r="H12" s="38" t="s">
        <v>6</v>
      </c>
      <c r="I12" s="39">
        <v>3</v>
      </c>
    </row>
    <row r="13" spans="1:10" ht="20.100000000000001" customHeight="1">
      <c r="A13" s="1"/>
      <c r="B13" s="100" t="s">
        <v>7</v>
      </c>
      <c r="C13" s="100"/>
      <c r="D13" s="100"/>
      <c r="E13" s="100"/>
      <c r="F13" s="100"/>
      <c r="G13" s="36" t="s">
        <v>8</v>
      </c>
      <c r="H13" s="40" t="s">
        <v>9</v>
      </c>
      <c r="I13" s="44">
        <f>I14+I35</f>
        <v>167380.70000000001</v>
      </c>
    </row>
    <row r="14" spans="1:10" ht="20.100000000000001" customHeight="1">
      <c r="A14" s="1"/>
      <c r="B14" s="100" t="s">
        <v>10</v>
      </c>
      <c r="C14" s="100"/>
      <c r="D14" s="100"/>
      <c r="E14" s="100"/>
      <c r="F14" s="100"/>
      <c r="G14" s="36" t="s">
        <v>11</v>
      </c>
      <c r="H14" s="40" t="s">
        <v>12</v>
      </c>
      <c r="I14" s="44">
        <f>I15+I23+I33+I34</f>
        <v>166189</v>
      </c>
      <c r="J14" s="9"/>
    </row>
    <row r="15" spans="1:10" ht="20.100000000000001" customHeight="1">
      <c r="A15" s="1"/>
      <c r="B15" s="96" t="s">
        <v>13</v>
      </c>
      <c r="C15" s="96"/>
      <c r="D15" s="96"/>
      <c r="E15" s="96"/>
      <c r="F15" s="96"/>
      <c r="G15" s="37" t="s">
        <v>14</v>
      </c>
      <c r="H15" s="41" t="s">
        <v>15</v>
      </c>
      <c r="I15" s="43">
        <f>I16+I18+I19+I21</f>
        <v>158255.79999999999</v>
      </c>
    </row>
    <row r="16" spans="1:10" ht="20.100000000000001" customHeight="1">
      <c r="A16" s="1"/>
      <c r="B16" s="89" t="s">
        <v>16</v>
      </c>
      <c r="C16" s="90" t="s">
        <v>17</v>
      </c>
      <c r="D16" s="90"/>
      <c r="E16" s="90"/>
      <c r="F16" s="90"/>
      <c r="G16" s="37" t="s">
        <v>18</v>
      </c>
      <c r="H16" s="41" t="s">
        <v>19</v>
      </c>
      <c r="I16" s="41" t="str">
        <f>H16</f>
        <v>101 508,9</v>
      </c>
    </row>
    <row r="17" spans="1:20" ht="20.100000000000001" customHeight="1">
      <c r="A17" s="1"/>
      <c r="B17" s="89"/>
      <c r="C17" s="90" t="s">
        <v>20</v>
      </c>
      <c r="D17" s="90"/>
      <c r="E17" s="90"/>
      <c r="F17" s="90"/>
      <c r="G17" s="37" t="s">
        <v>21</v>
      </c>
      <c r="H17" s="41" t="s">
        <v>22</v>
      </c>
      <c r="I17" s="41" t="str">
        <f t="shared" ref="I17:I22" si="0">H17</f>
        <v>99 241,4</v>
      </c>
    </row>
    <row r="18" spans="1:20" ht="20.100000000000001" customHeight="1">
      <c r="A18" s="1"/>
      <c r="B18" s="89"/>
      <c r="C18" s="90" t="s">
        <v>23</v>
      </c>
      <c r="D18" s="90"/>
      <c r="E18" s="90"/>
      <c r="F18" s="90"/>
      <c r="G18" s="37" t="s">
        <v>24</v>
      </c>
      <c r="H18" s="50">
        <v>0</v>
      </c>
      <c r="I18" s="50">
        <v>0</v>
      </c>
    </row>
    <row r="19" spans="1:20" ht="20.100000000000001" customHeight="1">
      <c r="A19" s="1"/>
      <c r="B19" s="89"/>
      <c r="C19" s="90" t="s">
        <v>26</v>
      </c>
      <c r="D19" s="90"/>
      <c r="E19" s="90"/>
      <c r="F19" s="90"/>
      <c r="G19" s="37" t="s">
        <v>27</v>
      </c>
      <c r="H19" s="41" t="s">
        <v>28</v>
      </c>
      <c r="I19" s="41" t="str">
        <f t="shared" si="0"/>
        <v>44 435,6</v>
      </c>
    </row>
    <row r="20" spans="1:20" ht="20.100000000000001" customHeight="1">
      <c r="A20" s="1"/>
      <c r="B20" s="89"/>
      <c r="C20" s="90" t="s">
        <v>29</v>
      </c>
      <c r="D20" s="90"/>
      <c r="E20" s="90"/>
      <c r="F20" s="90"/>
      <c r="G20" s="37" t="s">
        <v>30</v>
      </c>
      <c r="H20" s="41" t="s">
        <v>31</v>
      </c>
      <c r="I20" s="48" t="str">
        <f t="shared" si="0"/>
        <v>26 367,6</v>
      </c>
    </row>
    <row r="21" spans="1:20" ht="20.100000000000001" customHeight="1">
      <c r="A21" s="1"/>
      <c r="B21" s="89"/>
      <c r="C21" s="90" t="s">
        <v>32</v>
      </c>
      <c r="D21" s="90"/>
      <c r="E21" s="90"/>
      <c r="F21" s="90"/>
      <c r="G21" s="37" t="s">
        <v>33</v>
      </c>
      <c r="H21" s="41" t="s">
        <v>34</v>
      </c>
      <c r="I21" s="41" t="str">
        <f t="shared" si="0"/>
        <v>12 311,3</v>
      </c>
    </row>
    <row r="22" spans="1:20" ht="30" customHeight="1">
      <c r="A22" s="1"/>
      <c r="B22" s="89"/>
      <c r="C22" s="90" t="s">
        <v>35</v>
      </c>
      <c r="D22" s="90"/>
      <c r="E22" s="90"/>
      <c r="F22" s="90"/>
      <c r="G22" s="37" t="s">
        <v>36</v>
      </c>
      <c r="H22" s="41" t="s">
        <v>37</v>
      </c>
      <c r="I22" s="41" t="str">
        <f t="shared" si="0"/>
        <v>8 008,3</v>
      </c>
    </row>
    <row r="23" spans="1:20" ht="20.100000000000001" customHeight="1">
      <c r="A23" s="1"/>
      <c r="B23" s="90" t="s">
        <v>38</v>
      </c>
      <c r="C23" s="90"/>
      <c r="D23" s="90"/>
      <c r="E23" s="90"/>
      <c r="F23" s="90"/>
      <c r="G23" s="37" t="s">
        <v>39</v>
      </c>
      <c r="H23" s="41" t="s">
        <v>40</v>
      </c>
      <c r="I23" s="43">
        <f>I24+I25+I26+I27+I29+I31+I30</f>
        <v>7283.2</v>
      </c>
    </row>
    <row r="24" spans="1:20" ht="20.100000000000001" customHeight="1">
      <c r="A24" s="1"/>
      <c r="B24" s="89" t="s">
        <v>16</v>
      </c>
      <c r="C24" s="90" t="s">
        <v>41</v>
      </c>
      <c r="D24" s="90"/>
      <c r="E24" s="90"/>
      <c r="F24" s="90"/>
      <c r="G24" s="37" t="s">
        <v>42</v>
      </c>
      <c r="H24" s="41" t="s">
        <v>43</v>
      </c>
      <c r="I24" s="41" t="s">
        <v>43</v>
      </c>
      <c r="J24" s="11"/>
      <c r="K24" s="9"/>
    </row>
    <row r="25" spans="1:20" ht="20.100000000000001" customHeight="1">
      <c r="A25" s="1"/>
      <c r="B25" s="89"/>
      <c r="C25" s="94" t="s">
        <v>44</v>
      </c>
      <c r="D25" s="94"/>
      <c r="E25" s="94"/>
      <c r="F25" s="94"/>
      <c r="G25" s="37" t="s">
        <v>45</v>
      </c>
      <c r="H25" s="50">
        <v>0</v>
      </c>
      <c r="I25" s="50">
        <v>0</v>
      </c>
      <c r="K25" s="14"/>
      <c r="L25" s="14"/>
      <c r="M25" s="14"/>
      <c r="N25" s="14"/>
      <c r="O25" s="14"/>
    </row>
    <row r="26" spans="1:20" ht="20.100000000000001" customHeight="1">
      <c r="A26" s="1"/>
      <c r="B26" s="89"/>
      <c r="C26" s="94" t="s">
        <v>46</v>
      </c>
      <c r="D26" s="94"/>
      <c r="E26" s="94"/>
      <c r="F26" s="94"/>
      <c r="G26" s="37" t="s">
        <v>47</v>
      </c>
      <c r="H26" s="41" t="s">
        <v>48</v>
      </c>
      <c r="I26" s="41" t="s">
        <v>48</v>
      </c>
      <c r="J26" s="12"/>
      <c r="K26" s="14"/>
      <c r="L26" s="14"/>
      <c r="M26" s="14"/>
      <c r="N26" s="14"/>
      <c r="O26" s="14"/>
    </row>
    <row r="27" spans="1:20" ht="20.100000000000001" customHeight="1">
      <c r="A27" s="1"/>
      <c r="B27" s="89"/>
      <c r="C27" s="90" t="s">
        <v>49</v>
      </c>
      <c r="D27" s="90"/>
      <c r="E27" s="90"/>
      <c r="F27" s="90"/>
      <c r="G27" s="37" t="s">
        <v>50</v>
      </c>
      <c r="H27" s="41" t="s">
        <v>51</v>
      </c>
      <c r="I27" s="41" t="s">
        <v>51</v>
      </c>
      <c r="K27" s="15"/>
      <c r="L27" s="14"/>
      <c r="M27" s="14"/>
      <c r="N27" s="14"/>
      <c r="O27" s="14"/>
      <c r="T27" s="9"/>
    </row>
    <row r="28" spans="1:20" ht="20.100000000000001" customHeight="1">
      <c r="A28" s="1"/>
      <c r="B28" s="89"/>
      <c r="C28" s="94" t="s">
        <v>52</v>
      </c>
      <c r="D28" s="94"/>
      <c r="E28" s="94"/>
      <c r="F28" s="94"/>
      <c r="G28" s="37" t="s">
        <v>53</v>
      </c>
      <c r="H28" s="41" t="s">
        <v>51</v>
      </c>
      <c r="I28" s="41" t="s">
        <v>51</v>
      </c>
      <c r="K28" s="14"/>
      <c r="L28" s="14"/>
      <c r="M28" s="14"/>
      <c r="N28" s="14"/>
      <c r="O28" s="14"/>
    </row>
    <row r="29" spans="1:20" ht="20.100000000000001" customHeight="1">
      <c r="A29" s="1"/>
      <c r="B29" s="89"/>
      <c r="C29" s="90" t="s">
        <v>54</v>
      </c>
      <c r="D29" s="90"/>
      <c r="E29" s="90"/>
      <c r="F29" s="90"/>
      <c r="G29" s="37" t="s">
        <v>55</v>
      </c>
      <c r="H29" s="50">
        <v>0</v>
      </c>
      <c r="I29" s="42">
        <v>1000</v>
      </c>
      <c r="K29" s="16"/>
      <c r="L29" s="16"/>
      <c r="M29" s="14"/>
      <c r="N29" s="14"/>
      <c r="O29" s="14"/>
    </row>
    <row r="30" spans="1:20" ht="20.100000000000001" customHeight="1">
      <c r="A30" s="1"/>
      <c r="B30" s="89"/>
      <c r="C30" s="95" t="s">
        <v>56</v>
      </c>
      <c r="D30" s="95"/>
      <c r="E30" s="95"/>
      <c r="F30" s="95"/>
      <c r="G30" s="37" t="s">
        <v>57</v>
      </c>
      <c r="H30" s="41" t="s">
        <v>58</v>
      </c>
      <c r="I30" s="41" t="s">
        <v>58</v>
      </c>
      <c r="K30" s="14"/>
      <c r="L30" s="14"/>
      <c r="M30" s="14"/>
      <c r="N30" s="14"/>
      <c r="O30" s="14"/>
    </row>
    <row r="31" spans="1:20" ht="20.100000000000001" customHeight="1">
      <c r="A31" s="1"/>
      <c r="B31" s="89"/>
      <c r="C31" s="90" t="s">
        <v>32</v>
      </c>
      <c r="D31" s="90"/>
      <c r="E31" s="90"/>
      <c r="F31" s="90"/>
      <c r="G31" s="37" t="s">
        <v>59</v>
      </c>
      <c r="H31" s="41" t="s">
        <v>60</v>
      </c>
      <c r="I31" s="41">
        <f>1162.7-1000</f>
        <v>162.70000000000005</v>
      </c>
    </row>
    <row r="32" spans="1:20" ht="30" customHeight="1">
      <c r="A32" s="1"/>
      <c r="B32" s="89"/>
      <c r="C32" s="90" t="s">
        <v>35</v>
      </c>
      <c r="D32" s="90"/>
      <c r="E32" s="90"/>
      <c r="F32" s="90"/>
      <c r="G32" s="37" t="s">
        <v>61</v>
      </c>
      <c r="H32" s="41" t="s">
        <v>60</v>
      </c>
      <c r="I32" s="41">
        <f>1162.7-1000</f>
        <v>162.70000000000005</v>
      </c>
      <c r="J32" s="10"/>
    </row>
    <row r="33" spans="1:10" ht="20.100000000000001" customHeight="1">
      <c r="A33" s="1"/>
      <c r="B33" s="90" t="s">
        <v>62</v>
      </c>
      <c r="C33" s="90"/>
      <c r="D33" s="90"/>
      <c r="E33" s="90"/>
      <c r="F33" s="90"/>
      <c r="G33" s="37" t="s">
        <v>63</v>
      </c>
      <c r="H33" s="41" t="s">
        <v>64</v>
      </c>
      <c r="I33" s="41" t="s">
        <v>64</v>
      </c>
    </row>
    <row r="34" spans="1:10" ht="20.100000000000001" customHeight="1">
      <c r="A34" s="1"/>
      <c r="B34" s="90" t="s">
        <v>65</v>
      </c>
      <c r="C34" s="90"/>
      <c r="D34" s="90"/>
      <c r="E34" s="90"/>
      <c r="F34" s="90"/>
      <c r="G34" s="37" t="s">
        <v>66</v>
      </c>
      <c r="H34" s="41" t="s">
        <v>67</v>
      </c>
      <c r="I34" s="41" t="s">
        <v>67</v>
      </c>
    </row>
    <row r="35" spans="1:10" ht="20.100000000000001" customHeight="1">
      <c r="A35" s="1"/>
      <c r="B35" s="93" t="s">
        <v>68</v>
      </c>
      <c r="C35" s="93"/>
      <c r="D35" s="93"/>
      <c r="E35" s="93"/>
      <c r="F35" s="93"/>
      <c r="G35" s="36" t="s">
        <v>69</v>
      </c>
      <c r="H35" s="40" t="s">
        <v>70</v>
      </c>
      <c r="I35" s="44">
        <f>I36+I37</f>
        <v>1191.7</v>
      </c>
    </row>
    <row r="36" spans="1:10" ht="20.100000000000001" customHeight="1">
      <c r="A36" s="1"/>
      <c r="B36" s="90" t="s">
        <v>71</v>
      </c>
      <c r="C36" s="90"/>
      <c r="D36" s="90"/>
      <c r="E36" s="90"/>
      <c r="F36" s="90"/>
      <c r="G36" s="37" t="s">
        <v>72</v>
      </c>
      <c r="H36" s="41" t="s">
        <v>73</v>
      </c>
      <c r="I36" s="45" t="str">
        <f>H36</f>
        <v>20,0</v>
      </c>
    </row>
    <row r="37" spans="1:10" ht="20.100000000000001" customHeight="1">
      <c r="A37" s="1"/>
      <c r="B37" s="90" t="s">
        <v>74</v>
      </c>
      <c r="C37" s="90"/>
      <c r="D37" s="90"/>
      <c r="E37" s="90"/>
      <c r="F37" s="90"/>
      <c r="G37" s="37" t="s">
        <v>75</v>
      </c>
      <c r="H37" s="41" t="s">
        <v>76</v>
      </c>
      <c r="I37" s="43">
        <f>I38+I39</f>
        <v>1171.7</v>
      </c>
      <c r="J37" s="9"/>
    </row>
    <row r="38" spans="1:10" ht="20.100000000000001" customHeight="1">
      <c r="A38" s="1"/>
      <c r="B38" s="89" t="s">
        <v>16</v>
      </c>
      <c r="C38" s="90" t="s">
        <v>77</v>
      </c>
      <c r="D38" s="90"/>
      <c r="E38" s="90"/>
      <c r="F38" s="90"/>
      <c r="G38" s="37" t="s">
        <v>78</v>
      </c>
      <c r="H38" s="41" t="s">
        <v>79</v>
      </c>
      <c r="I38" s="45" t="str">
        <f>H38</f>
        <v>5,0</v>
      </c>
    </row>
    <row r="39" spans="1:10" ht="20.100000000000001" customHeight="1">
      <c r="A39" s="1"/>
      <c r="B39" s="89"/>
      <c r="C39" s="90" t="s">
        <v>80</v>
      </c>
      <c r="D39" s="90"/>
      <c r="E39" s="90"/>
      <c r="F39" s="90"/>
      <c r="G39" s="37" t="s">
        <v>81</v>
      </c>
      <c r="H39" s="41" t="s">
        <v>82</v>
      </c>
      <c r="I39" s="45" t="str">
        <f t="shared" ref="I39:I40" si="1">H39</f>
        <v>1 166,7</v>
      </c>
    </row>
    <row r="40" spans="1:10" ht="50.1" customHeight="1">
      <c r="A40" s="1"/>
      <c r="B40" s="89"/>
      <c r="C40" s="91" t="s">
        <v>83</v>
      </c>
      <c r="D40" s="91"/>
      <c r="E40" s="91"/>
      <c r="F40" s="91"/>
      <c r="G40" s="37" t="s">
        <v>84</v>
      </c>
      <c r="H40" s="41" t="s">
        <v>85</v>
      </c>
      <c r="I40" s="45" t="str">
        <f t="shared" si="1"/>
        <v>457,7</v>
      </c>
    </row>
    <row r="41" spans="1:10" ht="3.95" customHeight="1">
      <c r="A41" s="1"/>
      <c r="B41" s="1"/>
      <c r="C41" s="1"/>
      <c r="D41" s="1"/>
      <c r="E41" s="1"/>
      <c r="F41" s="1"/>
      <c r="G41" s="1"/>
      <c r="H41" s="1"/>
      <c r="I41" s="27"/>
    </row>
    <row r="42" spans="1:10" ht="20.100000000000001" customHeight="1">
      <c r="A42" s="1"/>
      <c r="B42" s="92"/>
      <c r="C42" s="92"/>
      <c r="D42" s="92"/>
      <c r="E42" s="92"/>
      <c r="F42" s="92"/>
      <c r="G42" s="92"/>
      <c r="H42" s="1"/>
      <c r="I42" s="27"/>
    </row>
  </sheetData>
  <mergeCells count="40">
    <mergeCell ref="B1:C2"/>
    <mergeCell ref="F1:H1"/>
    <mergeCell ref="B3:C3"/>
    <mergeCell ref="B5:H5"/>
    <mergeCell ref="B7:I7"/>
    <mergeCell ref="B9:H9"/>
    <mergeCell ref="B11:G11"/>
    <mergeCell ref="B12:G12"/>
    <mergeCell ref="B13:F13"/>
    <mergeCell ref="B14:F14"/>
    <mergeCell ref="B15:F15"/>
    <mergeCell ref="B16:B22"/>
    <mergeCell ref="C16:F16"/>
    <mergeCell ref="C17:F17"/>
    <mergeCell ref="C18:F18"/>
    <mergeCell ref="C19:F19"/>
    <mergeCell ref="C20:F20"/>
    <mergeCell ref="C21:F21"/>
    <mergeCell ref="C22:F22"/>
    <mergeCell ref="B23:F23"/>
    <mergeCell ref="B24:B32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B33:F33"/>
    <mergeCell ref="B34:F34"/>
    <mergeCell ref="B35:F35"/>
    <mergeCell ref="B36:F36"/>
    <mergeCell ref="B37:F37"/>
    <mergeCell ref="B38:B40"/>
    <mergeCell ref="C38:F38"/>
    <mergeCell ref="C39:F39"/>
    <mergeCell ref="C40:F40"/>
    <mergeCell ref="B42:G42"/>
  </mergeCells>
  <pageMargins left="0" right="0" top="0" bottom="0" header="0" footer="0"/>
  <pageSetup scale="73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48"/>
  <sheetViews>
    <sheetView tabSelected="1" topLeftCell="A8" zoomScaleNormal="100" workbookViewId="0">
      <selection activeCell="B29" sqref="B29:C29"/>
    </sheetView>
  </sheetViews>
  <sheetFormatPr defaultRowHeight="15"/>
  <cols>
    <col min="1" max="1" width="3.28515625" customWidth="1"/>
    <col min="2" max="2" width="6" customWidth="1"/>
    <col min="3" max="3" width="65.42578125" customWidth="1"/>
    <col min="4" max="4" width="4.28515625" customWidth="1"/>
    <col min="5" max="5" width="16.7109375" customWidth="1"/>
    <col min="6" max="6" width="17.7109375" customWidth="1"/>
  </cols>
  <sheetData>
    <row r="1" spans="1:6" ht="20.100000000000001" customHeight="1">
      <c r="A1" s="1"/>
      <c r="B1" s="104" t="s">
        <v>1</v>
      </c>
      <c r="C1" s="104"/>
      <c r="D1" s="104"/>
      <c r="E1" s="104"/>
      <c r="F1" s="20"/>
    </row>
    <row r="2" spans="1:6" ht="15" customHeight="1">
      <c r="A2" s="1"/>
      <c r="B2" s="1"/>
      <c r="C2" s="1"/>
      <c r="D2" s="1"/>
      <c r="E2" s="1"/>
      <c r="F2" s="27"/>
    </row>
    <row r="3" spans="1:6" ht="15" customHeight="1">
      <c r="A3" s="1"/>
      <c r="B3" s="97" t="s">
        <v>86</v>
      </c>
      <c r="C3" s="97"/>
      <c r="D3" s="97"/>
      <c r="E3" s="97"/>
      <c r="F3" s="18"/>
    </row>
    <row r="4" spans="1:6" ht="27.75" customHeight="1">
      <c r="A4" s="1"/>
      <c r="B4" s="98" t="s">
        <v>3</v>
      </c>
      <c r="C4" s="98"/>
      <c r="D4" s="98"/>
      <c r="E4" s="3" t="s">
        <v>4</v>
      </c>
      <c r="F4" s="28" t="s">
        <v>392</v>
      </c>
    </row>
    <row r="5" spans="1:6" ht="14.1" customHeight="1">
      <c r="A5" s="1"/>
      <c r="B5" s="99" t="s">
        <v>5</v>
      </c>
      <c r="C5" s="99"/>
      <c r="D5" s="99"/>
      <c r="E5" s="4" t="s">
        <v>6</v>
      </c>
      <c r="F5" s="29">
        <v>3</v>
      </c>
    </row>
    <row r="6" spans="1:6" ht="20.100000000000001" customHeight="1">
      <c r="A6" s="1"/>
      <c r="B6" s="107" t="s">
        <v>87</v>
      </c>
      <c r="C6" s="107"/>
      <c r="D6" s="5" t="s">
        <v>88</v>
      </c>
      <c r="E6" s="46" t="s">
        <v>89</v>
      </c>
      <c r="F6" s="51">
        <f>F7+F33</f>
        <v>166923.19999999998</v>
      </c>
    </row>
    <row r="7" spans="1:6" ht="20.100000000000001" customHeight="1">
      <c r="A7" s="1"/>
      <c r="B7" s="107" t="s">
        <v>90</v>
      </c>
      <c r="C7" s="107"/>
      <c r="D7" s="5" t="s">
        <v>91</v>
      </c>
      <c r="E7" s="46" t="s">
        <v>92</v>
      </c>
      <c r="F7" s="51">
        <f>F23</f>
        <v>165845.29999999999</v>
      </c>
    </row>
    <row r="8" spans="1:6" ht="20.100000000000001" customHeight="1">
      <c r="A8" s="1"/>
      <c r="B8" s="106" t="s">
        <v>93</v>
      </c>
      <c r="C8" s="106"/>
      <c r="D8" s="3" t="s">
        <v>94</v>
      </c>
      <c r="E8" s="47" t="s">
        <v>95</v>
      </c>
      <c r="F8" s="48">
        <v>3881</v>
      </c>
    </row>
    <row r="9" spans="1:6" ht="20.100000000000001" customHeight="1">
      <c r="A9" s="1"/>
      <c r="B9" s="106" t="s">
        <v>96</v>
      </c>
      <c r="C9" s="106"/>
      <c r="D9" s="3" t="s">
        <v>97</v>
      </c>
      <c r="E9" s="47" t="s">
        <v>98</v>
      </c>
      <c r="F9" s="41" t="str">
        <f>E9</f>
        <v>6 959,1</v>
      </c>
    </row>
    <row r="10" spans="1:6" ht="20.100000000000001" customHeight="1">
      <c r="A10" s="1"/>
      <c r="B10" s="106" t="s">
        <v>99</v>
      </c>
      <c r="C10" s="106"/>
      <c r="D10" s="3" t="s">
        <v>100</v>
      </c>
      <c r="E10" s="47" t="s">
        <v>101</v>
      </c>
      <c r="F10" s="41" t="str">
        <f t="shared" ref="F10:F20" si="0">E10</f>
        <v>12 888,3</v>
      </c>
    </row>
    <row r="11" spans="1:6" ht="20.100000000000001" customHeight="1">
      <c r="A11" s="1"/>
      <c r="B11" s="106" t="s">
        <v>102</v>
      </c>
      <c r="C11" s="106"/>
      <c r="D11" s="3" t="s">
        <v>103</v>
      </c>
      <c r="E11" s="47" t="s">
        <v>104</v>
      </c>
      <c r="F11" s="41" t="str">
        <f t="shared" si="0"/>
        <v>550,5</v>
      </c>
    </row>
    <row r="12" spans="1:6" ht="20.100000000000001" customHeight="1">
      <c r="A12" s="1"/>
      <c r="B12" s="106" t="s">
        <v>105</v>
      </c>
      <c r="C12" s="106"/>
      <c r="D12" s="3" t="s">
        <v>106</v>
      </c>
      <c r="E12" s="47" t="s">
        <v>107</v>
      </c>
      <c r="F12" s="41" t="str">
        <f t="shared" si="0"/>
        <v>108 522,9</v>
      </c>
    </row>
    <row r="13" spans="1:6" ht="20.100000000000001" customHeight="1">
      <c r="A13" s="1"/>
      <c r="B13" s="106" t="s">
        <v>108</v>
      </c>
      <c r="C13" s="106"/>
      <c r="D13" s="3" t="s">
        <v>109</v>
      </c>
      <c r="E13" s="47" t="s">
        <v>110</v>
      </c>
      <c r="F13" s="41" t="str">
        <f t="shared" si="0"/>
        <v>100 193,8</v>
      </c>
    </row>
    <row r="14" spans="1:6" ht="20.100000000000001" customHeight="1">
      <c r="A14" s="1"/>
      <c r="B14" s="106" t="s">
        <v>111</v>
      </c>
      <c r="C14" s="106"/>
      <c r="D14" s="3" t="s">
        <v>112</v>
      </c>
      <c r="E14" s="47" t="s">
        <v>113</v>
      </c>
      <c r="F14" s="41" t="str">
        <f t="shared" si="0"/>
        <v>25 650,3</v>
      </c>
    </row>
    <row r="15" spans="1:6" ht="20.100000000000001" customHeight="1">
      <c r="A15" s="1"/>
      <c r="B15" s="98" t="s">
        <v>114</v>
      </c>
      <c r="C15" s="6" t="s">
        <v>115</v>
      </c>
      <c r="D15" s="3" t="s">
        <v>116</v>
      </c>
      <c r="E15" s="47" t="s">
        <v>117</v>
      </c>
      <c r="F15" s="41" t="str">
        <f t="shared" si="0"/>
        <v>18 539,5</v>
      </c>
    </row>
    <row r="16" spans="1:6" ht="20.100000000000001" customHeight="1">
      <c r="A16" s="1"/>
      <c r="B16" s="98"/>
      <c r="C16" s="6" t="s">
        <v>118</v>
      </c>
      <c r="D16" s="3" t="s">
        <v>119</v>
      </c>
      <c r="E16" s="47" t="s">
        <v>120</v>
      </c>
      <c r="F16" s="63">
        <f>E16+32.7</f>
        <v>5065</v>
      </c>
    </row>
    <row r="17" spans="1:9" ht="30" customHeight="1">
      <c r="A17" s="1"/>
      <c r="B17" s="98"/>
      <c r="C17" s="6" t="s">
        <v>121</v>
      </c>
      <c r="D17" s="3" t="s">
        <v>122</v>
      </c>
      <c r="E17" s="47" t="s">
        <v>123</v>
      </c>
      <c r="F17" s="63">
        <f>E17-32.7</f>
        <v>1369.7</v>
      </c>
    </row>
    <row r="18" spans="1:9" ht="20.100000000000001" customHeight="1">
      <c r="A18" s="1"/>
      <c r="B18" s="98"/>
      <c r="C18" s="6" t="s">
        <v>124</v>
      </c>
      <c r="D18" s="3" t="s">
        <v>125</v>
      </c>
      <c r="E18" s="53">
        <v>0</v>
      </c>
      <c r="F18" s="50">
        <f t="shared" si="0"/>
        <v>0</v>
      </c>
    </row>
    <row r="19" spans="1:9" ht="20.100000000000001" customHeight="1">
      <c r="A19" s="1"/>
      <c r="B19" s="106" t="s">
        <v>126</v>
      </c>
      <c r="C19" s="106"/>
      <c r="D19" s="3" t="s">
        <v>127</v>
      </c>
      <c r="E19" s="47" t="s">
        <v>128</v>
      </c>
      <c r="F19" s="41" t="str">
        <f t="shared" si="0"/>
        <v>7 264,7</v>
      </c>
    </row>
    <row r="20" spans="1:9" ht="20.100000000000001" customHeight="1">
      <c r="A20" s="1"/>
      <c r="B20" s="106" t="s">
        <v>129</v>
      </c>
      <c r="C20" s="106"/>
      <c r="D20" s="3" t="s">
        <v>130</v>
      </c>
      <c r="E20" s="47" t="s">
        <v>131</v>
      </c>
      <c r="F20" s="41" t="str">
        <f t="shared" si="0"/>
        <v>500,0</v>
      </c>
      <c r="I20" s="87"/>
    </row>
    <row r="21" spans="1:9" ht="20.100000000000001" customHeight="1">
      <c r="A21" s="1"/>
      <c r="B21" s="106" t="s">
        <v>132</v>
      </c>
      <c r="C21" s="106"/>
      <c r="D21" s="3" t="s">
        <v>133</v>
      </c>
      <c r="E21" s="47" t="s">
        <v>134</v>
      </c>
      <c r="F21" s="52">
        <f>F8+F9+F10+F11+F12+F14+F19</f>
        <v>165716.79999999999</v>
      </c>
    </row>
    <row r="22" spans="1:9" ht="30" customHeight="1">
      <c r="A22" s="1"/>
      <c r="B22" s="106" t="s">
        <v>135</v>
      </c>
      <c r="C22" s="106"/>
      <c r="D22" s="3" t="s">
        <v>136</v>
      </c>
      <c r="E22" s="47" t="s">
        <v>137</v>
      </c>
      <c r="F22" s="41" t="str">
        <f>E22</f>
        <v>128,5</v>
      </c>
    </row>
    <row r="23" spans="1:9" ht="30" customHeight="1">
      <c r="A23" s="1"/>
      <c r="B23" s="106" t="s">
        <v>138</v>
      </c>
      <c r="C23" s="106"/>
      <c r="D23" s="3" t="s">
        <v>139</v>
      </c>
      <c r="E23" s="47" t="s">
        <v>92</v>
      </c>
      <c r="F23" s="52">
        <f>F22+F21</f>
        <v>165845.29999999999</v>
      </c>
    </row>
    <row r="24" spans="1:9" ht="20.100000000000001" customHeight="1">
      <c r="A24" s="1"/>
      <c r="B24" s="106" t="s">
        <v>140</v>
      </c>
      <c r="C24" s="106"/>
      <c r="D24" s="3" t="s">
        <v>141</v>
      </c>
      <c r="E24" s="47" t="s">
        <v>19</v>
      </c>
      <c r="F24" s="43" t="str">
        <f>'dział IA'!I16</f>
        <v>101 508,9</v>
      </c>
    </row>
    <row r="25" spans="1:9" ht="20.100000000000001" customHeight="1">
      <c r="A25" s="1"/>
      <c r="B25" s="106" t="s">
        <v>142</v>
      </c>
      <c r="C25" s="106"/>
      <c r="D25" s="3" t="s">
        <v>143</v>
      </c>
      <c r="E25" s="47" t="s">
        <v>144</v>
      </c>
      <c r="F25" s="52">
        <f>F23-F24-F31-F32</f>
        <v>56669.299999999996</v>
      </c>
    </row>
    <row r="26" spans="1:9" ht="20.100000000000001" customHeight="1">
      <c r="A26" s="1"/>
      <c r="B26" s="106" t="s">
        <v>145</v>
      </c>
      <c r="C26" s="106"/>
      <c r="D26" s="3" t="s">
        <v>146</v>
      </c>
      <c r="E26" s="47" t="s">
        <v>147</v>
      </c>
      <c r="F26" s="52">
        <f>F25+F24</f>
        <v>158178.19999999998</v>
      </c>
    </row>
    <row r="27" spans="1:9" ht="20.100000000000001" customHeight="1">
      <c r="A27" s="1"/>
      <c r="B27" s="98" t="s">
        <v>114</v>
      </c>
      <c r="C27" s="6" t="s">
        <v>148</v>
      </c>
      <c r="D27" s="3" t="s">
        <v>149</v>
      </c>
      <c r="E27" s="47" t="s">
        <v>150</v>
      </c>
      <c r="F27" s="48">
        <f>E27-100</f>
        <v>102016.5</v>
      </c>
    </row>
    <row r="28" spans="1:9" ht="20.100000000000001" customHeight="1">
      <c r="A28" s="1"/>
      <c r="B28" s="98"/>
      <c r="C28" s="6" t="s">
        <v>151</v>
      </c>
      <c r="D28" s="3" t="s">
        <v>152</v>
      </c>
      <c r="E28" s="47" t="s">
        <v>153</v>
      </c>
      <c r="F28" s="41" t="str">
        <f>E28</f>
        <v>37 758,8</v>
      </c>
    </row>
    <row r="29" spans="1:9" ht="20.100000000000001" customHeight="1">
      <c r="A29" s="1"/>
      <c r="B29" s="106" t="s">
        <v>395</v>
      </c>
      <c r="C29" s="106"/>
      <c r="D29" s="3" t="s">
        <v>154</v>
      </c>
      <c r="E29" s="47" t="s">
        <v>155</v>
      </c>
      <c r="F29" s="41" t="str">
        <f>'dział IA'!I24</f>
        <v>3 271,9</v>
      </c>
    </row>
    <row r="30" spans="1:9" ht="20.100000000000001" customHeight="1">
      <c r="A30" s="1"/>
      <c r="B30" s="106" t="s">
        <v>156</v>
      </c>
      <c r="C30" s="106"/>
      <c r="D30" s="3" t="s">
        <v>157</v>
      </c>
      <c r="E30" s="47" t="s">
        <v>158</v>
      </c>
      <c r="F30" s="48">
        <v>4295.2</v>
      </c>
    </row>
    <row r="31" spans="1:9" ht="20.100000000000001" customHeight="1">
      <c r="A31" s="1"/>
      <c r="B31" s="106" t="s">
        <v>159</v>
      </c>
      <c r="C31" s="106"/>
      <c r="D31" s="3" t="s">
        <v>160</v>
      </c>
      <c r="E31" s="47" t="s">
        <v>161</v>
      </c>
      <c r="F31" s="52">
        <f>F30+F29</f>
        <v>7567.1</v>
      </c>
    </row>
    <row r="32" spans="1:9" ht="20.100000000000001" customHeight="1">
      <c r="A32" s="1"/>
      <c r="B32" s="106" t="s">
        <v>162</v>
      </c>
      <c r="C32" s="106"/>
      <c r="D32" s="3" t="s">
        <v>163</v>
      </c>
      <c r="E32" s="47" t="s">
        <v>164</v>
      </c>
      <c r="F32" s="41" t="str">
        <f>E32</f>
        <v>100,0</v>
      </c>
    </row>
    <row r="33" spans="1:6" ht="20.100000000000001" customHeight="1">
      <c r="A33" s="1"/>
      <c r="B33" s="107" t="s">
        <v>165</v>
      </c>
      <c r="C33" s="107"/>
      <c r="D33" s="5" t="s">
        <v>166</v>
      </c>
      <c r="E33" s="49" t="s">
        <v>167</v>
      </c>
      <c r="F33" s="51">
        <f>F34+F35</f>
        <v>1077.9000000000001</v>
      </c>
    </row>
    <row r="34" spans="1:6" ht="20.100000000000001" customHeight="1">
      <c r="A34" s="1"/>
      <c r="B34" s="106" t="s">
        <v>168</v>
      </c>
      <c r="C34" s="106"/>
      <c r="D34" s="3" t="s">
        <v>169</v>
      </c>
      <c r="E34" s="47" t="s">
        <v>170</v>
      </c>
      <c r="F34" s="41" t="str">
        <f>E34</f>
        <v>15,0</v>
      </c>
    </row>
    <row r="35" spans="1:6" ht="20.100000000000001" customHeight="1">
      <c r="A35" s="1"/>
      <c r="B35" s="106" t="s">
        <v>171</v>
      </c>
      <c r="C35" s="106"/>
      <c r="D35" s="3" t="s">
        <v>172</v>
      </c>
      <c r="E35" s="47" t="s">
        <v>173</v>
      </c>
      <c r="F35" s="48">
        <v>1062.9000000000001</v>
      </c>
    </row>
    <row r="36" spans="1:6" ht="20.100000000000001" customHeight="1">
      <c r="A36" s="1"/>
      <c r="B36" s="98" t="s">
        <v>16</v>
      </c>
      <c r="C36" s="6" t="s">
        <v>174</v>
      </c>
      <c r="D36" s="3" t="s">
        <v>175</v>
      </c>
      <c r="E36" s="50">
        <v>0</v>
      </c>
      <c r="F36" s="48">
        <v>10.6</v>
      </c>
    </row>
    <row r="37" spans="1:6" ht="20.100000000000001" customHeight="1">
      <c r="A37" s="1"/>
      <c r="B37" s="98"/>
      <c r="C37" s="6" t="s">
        <v>176</v>
      </c>
      <c r="D37" s="3" t="s">
        <v>177</v>
      </c>
      <c r="E37" s="47" t="s">
        <v>173</v>
      </c>
      <c r="F37" s="48">
        <v>1052.3</v>
      </c>
    </row>
    <row r="38" spans="1:6" ht="20.100000000000001" customHeight="1">
      <c r="A38" s="1"/>
      <c r="B38" s="107" t="s">
        <v>178</v>
      </c>
      <c r="C38" s="107"/>
      <c r="D38" s="5" t="s">
        <v>179</v>
      </c>
      <c r="E38" s="49" t="s">
        <v>180</v>
      </c>
      <c r="F38" s="51">
        <f>'dział IA'!I13-'dział IB'!F6</f>
        <v>457.5000000000291</v>
      </c>
    </row>
    <row r="39" spans="1:6" ht="20.100000000000001" customHeight="1">
      <c r="A39" s="1"/>
      <c r="B39" s="107" t="s">
        <v>181</v>
      </c>
      <c r="C39" s="107"/>
      <c r="D39" s="5" t="s">
        <v>182</v>
      </c>
      <c r="E39" s="49" t="s">
        <v>183</v>
      </c>
      <c r="F39" s="40" t="str">
        <f>E39</f>
        <v>707,3</v>
      </c>
    </row>
    <row r="40" spans="1:6" ht="20.100000000000001" customHeight="1">
      <c r="A40" s="1"/>
      <c r="B40" s="106" t="s">
        <v>184</v>
      </c>
      <c r="C40" s="106"/>
      <c r="D40" s="3" t="s">
        <v>185</v>
      </c>
      <c r="E40" s="47" t="s">
        <v>186</v>
      </c>
      <c r="F40" s="41" t="str">
        <f>E40</f>
        <v>270,0</v>
      </c>
    </row>
    <row r="41" spans="1:6" ht="20.100000000000001" customHeight="1">
      <c r="A41" s="1"/>
      <c r="B41" s="107" t="s">
        <v>187</v>
      </c>
      <c r="C41" s="107"/>
      <c r="D41" s="5" t="s">
        <v>188</v>
      </c>
      <c r="E41" s="49" t="s">
        <v>189</v>
      </c>
      <c r="F41" s="40" t="str">
        <f>E41</f>
        <v>681,0</v>
      </c>
    </row>
    <row r="42" spans="1:6" ht="20.100000000000001" customHeight="1">
      <c r="A42" s="1"/>
      <c r="B42" s="106" t="s">
        <v>190</v>
      </c>
      <c r="C42" s="106"/>
      <c r="D42" s="3" t="s">
        <v>191</v>
      </c>
      <c r="E42" s="47" t="s">
        <v>192</v>
      </c>
      <c r="F42" s="41" t="str">
        <f>E42</f>
        <v>10,0</v>
      </c>
    </row>
    <row r="43" spans="1:6" ht="20.100000000000001" customHeight="1">
      <c r="A43" s="1"/>
      <c r="B43" s="107" t="s">
        <v>193</v>
      </c>
      <c r="C43" s="107"/>
      <c r="D43" s="5" t="s">
        <v>194</v>
      </c>
      <c r="E43" s="49" t="s">
        <v>195</v>
      </c>
      <c r="F43" s="51">
        <f>F38+F39-F41</f>
        <v>483.80000000002906</v>
      </c>
    </row>
    <row r="44" spans="1:6" ht="20.100000000000001" customHeight="1">
      <c r="A44" s="1"/>
      <c r="B44" s="107" t="s">
        <v>196</v>
      </c>
      <c r="C44" s="107"/>
      <c r="D44" s="5" t="s">
        <v>197</v>
      </c>
      <c r="E44" s="47" t="s">
        <v>198</v>
      </c>
      <c r="F44" s="50">
        <v>70</v>
      </c>
    </row>
    <row r="45" spans="1:6" ht="20.100000000000001" customHeight="1">
      <c r="A45" s="1"/>
      <c r="B45" s="107" t="s">
        <v>199</v>
      </c>
      <c r="C45" s="107"/>
      <c r="D45" s="5" t="s">
        <v>200</v>
      </c>
      <c r="E45" s="50">
        <v>0</v>
      </c>
      <c r="F45" s="50">
        <f>E45</f>
        <v>0</v>
      </c>
    </row>
    <row r="46" spans="1:6" ht="20.100000000000001" customHeight="1">
      <c r="A46" s="1"/>
      <c r="B46" s="107" t="s">
        <v>201</v>
      </c>
      <c r="C46" s="107"/>
      <c r="D46" s="5" t="s">
        <v>202</v>
      </c>
      <c r="E46" s="49" t="s">
        <v>203</v>
      </c>
      <c r="F46" s="51">
        <f>F43-F44</f>
        <v>413.80000000002906</v>
      </c>
    </row>
    <row r="47" spans="1:6" ht="74.099999999999994" customHeight="1">
      <c r="A47" s="1"/>
      <c r="B47" s="1"/>
      <c r="C47" s="1"/>
      <c r="D47" s="1"/>
      <c r="E47" s="1"/>
      <c r="F47" s="27"/>
    </row>
    <row r="48" spans="1:6" ht="20.100000000000001" customHeight="1">
      <c r="A48" s="1"/>
      <c r="B48" s="92"/>
      <c r="C48" s="92"/>
      <c r="D48" s="92"/>
      <c r="E48" s="1"/>
      <c r="F48" s="27"/>
    </row>
  </sheetData>
  <mergeCells count="41">
    <mergeCell ref="B1:E1"/>
    <mergeCell ref="B3:E3"/>
    <mergeCell ref="B4:D4"/>
    <mergeCell ref="B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B18"/>
    <mergeCell ref="B19:C19"/>
    <mergeCell ref="B20:C20"/>
    <mergeCell ref="B21:C21"/>
    <mergeCell ref="B22:C22"/>
    <mergeCell ref="B23:C23"/>
    <mergeCell ref="B24:C24"/>
    <mergeCell ref="B25:C25"/>
    <mergeCell ref="B26:C26"/>
    <mergeCell ref="B27:B28"/>
    <mergeCell ref="B29:C29"/>
    <mergeCell ref="B30:C30"/>
    <mergeCell ref="B31:C31"/>
    <mergeCell ref="B32:C32"/>
    <mergeCell ref="B33:C33"/>
    <mergeCell ref="B34:C34"/>
    <mergeCell ref="B35:C35"/>
    <mergeCell ref="B36:B37"/>
    <mergeCell ref="B38:C38"/>
    <mergeCell ref="B39:C39"/>
    <mergeCell ref="B40:C40"/>
    <mergeCell ref="B41:C41"/>
    <mergeCell ref="B48:D48"/>
    <mergeCell ref="B42:C42"/>
    <mergeCell ref="B43:C43"/>
    <mergeCell ref="B44:C44"/>
    <mergeCell ref="B45:C45"/>
    <mergeCell ref="B46:C46"/>
  </mergeCells>
  <pageMargins left="0" right="0" top="0" bottom="0" header="0" footer="0"/>
  <pageSetup scale="78" orientation="portrait" r:id="rId1"/>
  <rowBreaks count="1" manualBreakCount="1">
    <brk id="4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42"/>
  <sheetViews>
    <sheetView topLeftCell="A15" zoomScaleNormal="100" workbookViewId="0">
      <selection activeCell="G28" sqref="G28"/>
    </sheetView>
  </sheetViews>
  <sheetFormatPr defaultRowHeight="15"/>
  <cols>
    <col min="1" max="1" width="3.28515625" customWidth="1"/>
    <col min="2" max="2" width="6" customWidth="1"/>
    <col min="3" max="3" width="8.28515625" customWidth="1"/>
    <col min="4" max="4" width="57.140625" customWidth="1"/>
    <col min="5" max="5" width="4.28515625" customWidth="1"/>
    <col min="6" max="7" width="16.7109375" customWidth="1"/>
  </cols>
  <sheetData>
    <row r="1" spans="1:7" ht="30.95" customHeight="1">
      <c r="A1" s="1"/>
      <c r="B1" s="104" t="s">
        <v>1</v>
      </c>
      <c r="C1" s="104"/>
      <c r="D1" s="104"/>
      <c r="E1" s="104"/>
      <c r="F1" s="104"/>
      <c r="G1" s="20"/>
    </row>
    <row r="2" spans="1:7" ht="30.95" customHeight="1">
      <c r="A2" s="1"/>
      <c r="B2" s="97" t="s">
        <v>204</v>
      </c>
      <c r="C2" s="97"/>
      <c r="D2" s="97"/>
      <c r="E2" s="97"/>
      <c r="F2" s="97"/>
      <c r="G2" s="18"/>
    </row>
    <row r="3" spans="1:7" ht="33" customHeight="1">
      <c r="A3" s="1"/>
      <c r="B3" s="108" t="s">
        <v>3</v>
      </c>
      <c r="C3" s="108"/>
      <c r="D3" s="108"/>
      <c r="E3" s="108"/>
      <c r="F3" s="3" t="s">
        <v>4</v>
      </c>
      <c r="G3" s="28" t="s">
        <v>392</v>
      </c>
    </row>
    <row r="4" spans="1:7" ht="14.1" customHeight="1">
      <c r="A4" s="1"/>
      <c r="B4" s="99" t="s">
        <v>5</v>
      </c>
      <c r="C4" s="99"/>
      <c r="D4" s="99"/>
      <c r="E4" s="99"/>
      <c r="F4" s="4" t="s">
        <v>6</v>
      </c>
      <c r="G4" s="29">
        <v>3</v>
      </c>
    </row>
    <row r="5" spans="1:7" ht="20.100000000000001" customHeight="1">
      <c r="A5" s="1"/>
      <c r="B5" s="107" t="s">
        <v>205</v>
      </c>
      <c r="C5" s="107"/>
      <c r="D5" s="107"/>
      <c r="E5" s="5" t="s">
        <v>8</v>
      </c>
      <c r="F5" s="49" t="s">
        <v>206</v>
      </c>
      <c r="G5" s="54" t="str">
        <f>F5</f>
        <v>6 749,8</v>
      </c>
    </row>
    <row r="6" spans="1:7" ht="20.100000000000001" customHeight="1">
      <c r="A6" s="1"/>
      <c r="B6" s="106" t="s">
        <v>207</v>
      </c>
      <c r="C6" s="106"/>
      <c r="D6" s="106"/>
      <c r="E6" s="3" t="s">
        <v>11</v>
      </c>
      <c r="F6" s="47" t="s">
        <v>208</v>
      </c>
      <c r="G6" s="55" t="str">
        <f>F6</f>
        <v>6 127,7</v>
      </c>
    </row>
    <row r="7" spans="1:7" ht="20.100000000000001" customHeight="1">
      <c r="A7" s="1"/>
      <c r="B7" s="106" t="s">
        <v>209</v>
      </c>
      <c r="C7" s="106"/>
      <c r="D7" s="106"/>
      <c r="E7" s="3" t="s">
        <v>14</v>
      </c>
      <c r="F7" s="47" t="s">
        <v>210</v>
      </c>
      <c r="G7" s="62">
        <f>G8+G10+G11+G12</f>
        <v>27318.7</v>
      </c>
    </row>
    <row r="8" spans="1:7" ht="20.100000000000001" customHeight="1">
      <c r="A8" s="1"/>
      <c r="B8" s="98" t="s">
        <v>16</v>
      </c>
      <c r="C8" s="106" t="s">
        <v>211</v>
      </c>
      <c r="D8" s="106"/>
      <c r="E8" s="3" t="s">
        <v>18</v>
      </c>
      <c r="F8" s="47" t="s">
        <v>212</v>
      </c>
      <c r="G8" s="55" t="str">
        <f t="shared" ref="G8:G12" si="0">F8</f>
        <v>23 987,4</v>
      </c>
    </row>
    <row r="9" spans="1:7" ht="20.100000000000001" customHeight="1">
      <c r="A9" s="1"/>
      <c r="B9" s="98"/>
      <c r="C9" s="106" t="s">
        <v>213</v>
      </c>
      <c r="D9" s="106"/>
      <c r="E9" s="3" t="s">
        <v>21</v>
      </c>
      <c r="F9" s="47" t="s">
        <v>214</v>
      </c>
      <c r="G9" s="55" t="str">
        <f t="shared" si="0"/>
        <v>520,0</v>
      </c>
    </row>
    <row r="10" spans="1:7" ht="20.100000000000001" customHeight="1">
      <c r="A10" s="1"/>
      <c r="B10" s="98"/>
      <c r="C10" s="106" t="s">
        <v>215</v>
      </c>
      <c r="D10" s="106"/>
      <c r="E10" s="3" t="s">
        <v>24</v>
      </c>
      <c r="F10" s="47" t="s">
        <v>216</v>
      </c>
      <c r="G10" s="55" t="str">
        <f t="shared" si="0"/>
        <v>3 174,3</v>
      </c>
    </row>
    <row r="11" spans="1:7" ht="20.100000000000001" customHeight="1">
      <c r="A11" s="1"/>
      <c r="B11" s="98"/>
      <c r="C11" s="106" t="s">
        <v>217</v>
      </c>
      <c r="D11" s="106"/>
      <c r="E11" s="3" t="s">
        <v>27</v>
      </c>
      <c r="F11" s="56">
        <v>0</v>
      </c>
      <c r="G11" s="56">
        <v>0</v>
      </c>
    </row>
    <row r="12" spans="1:7" ht="20.100000000000001" customHeight="1">
      <c r="A12" s="1"/>
      <c r="B12" s="98"/>
      <c r="C12" s="106" t="s">
        <v>218</v>
      </c>
      <c r="D12" s="106"/>
      <c r="E12" s="3" t="s">
        <v>30</v>
      </c>
      <c r="F12" s="47" t="s">
        <v>219</v>
      </c>
      <c r="G12" s="55" t="str">
        <f t="shared" si="0"/>
        <v>157,0</v>
      </c>
    </row>
    <row r="13" spans="1:7" ht="20.100000000000001" customHeight="1">
      <c r="A13" s="1"/>
      <c r="B13" s="106" t="s">
        <v>220</v>
      </c>
      <c r="C13" s="106"/>
      <c r="D13" s="106"/>
      <c r="E13" s="3" t="s">
        <v>33</v>
      </c>
      <c r="F13" s="47" t="s">
        <v>221</v>
      </c>
      <c r="G13" s="62">
        <f>G14+G20+G26+G32</f>
        <v>28380.5</v>
      </c>
    </row>
    <row r="14" spans="1:7" ht="20.100000000000001" customHeight="1">
      <c r="A14" s="1"/>
      <c r="B14" s="98" t="s">
        <v>16</v>
      </c>
      <c r="C14" s="106" t="s">
        <v>222</v>
      </c>
      <c r="D14" s="106"/>
      <c r="E14" s="3" t="s">
        <v>36</v>
      </c>
      <c r="F14" s="47" t="s">
        <v>223</v>
      </c>
      <c r="G14" s="62">
        <f>G15+G16+G17+G18+G19</f>
        <v>23910</v>
      </c>
    </row>
    <row r="15" spans="1:7" ht="20.100000000000001" customHeight="1">
      <c r="A15" s="1"/>
      <c r="B15" s="98"/>
      <c r="C15" s="98" t="s">
        <v>16</v>
      </c>
      <c r="D15" s="6" t="s">
        <v>224</v>
      </c>
      <c r="E15" s="3" t="s">
        <v>39</v>
      </c>
      <c r="F15" s="47" t="s">
        <v>225</v>
      </c>
      <c r="G15" s="57">
        <f>F15-90-5.3</f>
        <v>12904.7</v>
      </c>
    </row>
    <row r="16" spans="1:7" ht="20.100000000000001" customHeight="1">
      <c r="A16" s="1"/>
      <c r="B16" s="98"/>
      <c r="C16" s="98"/>
      <c r="D16" s="6" t="s">
        <v>226</v>
      </c>
      <c r="E16" s="3" t="s">
        <v>42</v>
      </c>
      <c r="F16" s="47" t="s">
        <v>227</v>
      </c>
      <c r="G16" s="55">
        <v>705.3</v>
      </c>
    </row>
    <row r="17" spans="1:9" ht="20.100000000000001" customHeight="1">
      <c r="A17" s="1"/>
      <c r="B17" s="98"/>
      <c r="C17" s="98"/>
      <c r="D17" s="6" t="s">
        <v>228</v>
      </c>
      <c r="E17" s="3" t="s">
        <v>45</v>
      </c>
      <c r="F17" s="47" t="s">
        <v>229</v>
      </c>
      <c r="G17" s="55" t="str">
        <f>F17</f>
        <v>10 100,0</v>
      </c>
    </row>
    <row r="18" spans="1:9" ht="20.100000000000001" customHeight="1">
      <c r="A18" s="1"/>
      <c r="B18" s="98"/>
      <c r="C18" s="98"/>
      <c r="D18" s="6" t="s">
        <v>230</v>
      </c>
      <c r="E18" s="3" t="s">
        <v>47</v>
      </c>
      <c r="F18" s="56">
        <v>0</v>
      </c>
      <c r="G18" s="56">
        <v>90</v>
      </c>
    </row>
    <row r="19" spans="1:9" ht="20.100000000000001" customHeight="1">
      <c r="A19" s="1"/>
      <c r="B19" s="98"/>
      <c r="C19" s="98"/>
      <c r="D19" s="6" t="s">
        <v>231</v>
      </c>
      <c r="E19" s="3" t="s">
        <v>50</v>
      </c>
      <c r="F19" s="47" t="s">
        <v>232</v>
      </c>
      <c r="G19" s="55" t="str">
        <f>F19</f>
        <v>110,0</v>
      </c>
    </row>
    <row r="20" spans="1:9" ht="20.100000000000001" customHeight="1">
      <c r="A20" s="1"/>
      <c r="B20" s="98"/>
      <c r="C20" s="106" t="s">
        <v>233</v>
      </c>
      <c r="D20" s="106"/>
      <c r="E20" s="3" t="s">
        <v>53</v>
      </c>
      <c r="F20" s="47" t="s">
        <v>214</v>
      </c>
      <c r="G20" s="62">
        <f>G21+G22+G23+G24+G25</f>
        <v>520</v>
      </c>
      <c r="I20" s="87"/>
    </row>
    <row r="21" spans="1:9" ht="20.100000000000001" customHeight="1">
      <c r="A21" s="1"/>
      <c r="B21" s="98"/>
      <c r="C21" s="98" t="s">
        <v>16</v>
      </c>
      <c r="D21" s="6" t="s">
        <v>224</v>
      </c>
      <c r="E21" s="3" t="s">
        <v>55</v>
      </c>
      <c r="F21" s="47" t="s">
        <v>234</v>
      </c>
      <c r="G21" s="57">
        <v>105.3</v>
      </c>
    </row>
    <row r="22" spans="1:9" ht="20.100000000000001" customHeight="1">
      <c r="A22" s="1"/>
      <c r="B22" s="98"/>
      <c r="C22" s="98"/>
      <c r="D22" s="6" t="s">
        <v>235</v>
      </c>
      <c r="E22" s="3" t="s">
        <v>57</v>
      </c>
      <c r="F22" s="56">
        <v>0</v>
      </c>
      <c r="G22" s="57">
        <v>41.7</v>
      </c>
    </row>
    <row r="23" spans="1:9" ht="20.100000000000001" customHeight="1">
      <c r="A23" s="1"/>
      <c r="B23" s="98"/>
      <c r="C23" s="98"/>
      <c r="D23" s="6" t="s">
        <v>236</v>
      </c>
      <c r="E23" s="3" t="s">
        <v>59</v>
      </c>
      <c r="F23" s="47" t="s">
        <v>237</v>
      </c>
      <c r="G23" s="56">
        <v>363</v>
      </c>
    </row>
    <row r="24" spans="1:9" ht="20.100000000000001" customHeight="1">
      <c r="A24" s="1"/>
      <c r="B24" s="98"/>
      <c r="C24" s="98"/>
      <c r="D24" s="6" t="s">
        <v>230</v>
      </c>
      <c r="E24" s="3" t="s">
        <v>61</v>
      </c>
      <c r="F24" s="56">
        <v>0</v>
      </c>
      <c r="G24" s="56">
        <v>0</v>
      </c>
    </row>
    <row r="25" spans="1:9" ht="20.100000000000001" customHeight="1">
      <c r="A25" s="1"/>
      <c r="B25" s="98"/>
      <c r="C25" s="98"/>
      <c r="D25" s="6" t="s">
        <v>231</v>
      </c>
      <c r="E25" s="3" t="s">
        <v>63</v>
      </c>
      <c r="F25" s="47" t="s">
        <v>192</v>
      </c>
      <c r="G25" s="56">
        <v>10</v>
      </c>
    </row>
    <row r="26" spans="1:9" ht="20.100000000000001" customHeight="1">
      <c r="A26" s="1"/>
      <c r="B26" s="98"/>
      <c r="C26" s="106" t="s">
        <v>238</v>
      </c>
      <c r="D26" s="106"/>
      <c r="E26" s="3" t="s">
        <v>66</v>
      </c>
      <c r="F26" s="47" t="s">
        <v>239</v>
      </c>
      <c r="G26" s="62">
        <f>F26+G30-F30</f>
        <v>3905.5</v>
      </c>
    </row>
    <row r="27" spans="1:9" ht="20.100000000000001" customHeight="1">
      <c r="A27" s="1"/>
      <c r="B27" s="98"/>
      <c r="C27" s="98" t="s">
        <v>114</v>
      </c>
      <c r="D27" s="6" t="s">
        <v>240</v>
      </c>
      <c r="E27" s="3" t="s">
        <v>69</v>
      </c>
      <c r="F27" s="47" t="s">
        <v>241</v>
      </c>
      <c r="G27" s="55" t="str">
        <f>F27</f>
        <v>1 214,6</v>
      </c>
    </row>
    <row r="28" spans="1:9" ht="20.100000000000001" customHeight="1">
      <c r="A28" s="1"/>
      <c r="B28" s="98"/>
      <c r="C28" s="98"/>
      <c r="D28" s="6" t="s">
        <v>108</v>
      </c>
      <c r="E28" s="3" t="s">
        <v>72</v>
      </c>
      <c r="F28" s="47" t="s">
        <v>242</v>
      </c>
      <c r="G28" s="55" t="str">
        <f>F28</f>
        <v>1 176,8</v>
      </c>
    </row>
    <row r="29" spans="1:9" ht="20.100000000000001" customHeight="1">
      <c r="A29" s="1"/>
      <c r="B29" s="98"/>
      <c r="C29" s="98"/>
      <c r="D29" s="6" t="s">
        <v>243</v>
      </c>
      <c r="E29" s="3" t="s">
        <v>75</v>
      </c>
      <c r="F29" s="47" t="s">
        <v>244</v>
      </c>
      <c r="G29" s="55" t="str">
        <f>F29</f>
        <v>215,5</v>
      </c>
    </row>
    <row r="30" spans="1:9" ht="20.100000000000001" customHeight="1">
      <c r="A30" s="1"/>
      <c r="B30" s="98"/>
      <c r="C30" s="98"/>
      <c r="D30" s="6" t="s">
        <v>245</v>
      </c>
      <c r="E30" s="3" t="s">
        <v>78</v>
      </c>
      <c r="F30" s="47" t="s">
        <v>246</v>
      </c>
      <c r="G30" s="57">
        <v>761.1</v>
      </c>
    </row>
    <row r="31" spans="1:9" ht="20.100000000000001" customHeight="1">
      <c r="A31" s="1"/>
      <c r="B31" s="98"/>
      <c r="C31" s="98"/>
      <c r="D31" s="6" t="s">
        <v>247</v>
      </c>
      <c r="E31" s="3" t="s">
        <v>81</v>
      </c>
      <c r="F31" s="47" t="s">
        <v>248</v>
      </c>
      <c r="G31" s="57">
        <v>758.1</v>
      </c>
    </row>
    <row r="32" spans="1:9" ht="39.950000000000003" customHeight="1">
      <c r="A32" s="1"/>
      <c r="B32" s="98"/>
      <c r="C32" s="106" t="s">
        <v>249</v>
      </c>
      <c r="D32" s="106"/>
      <c r="E32" s="3" t="s">
        <v>84</v>
      </c>
      <c r="F32" s="47" t="s">
        <v>198</v>
      </c>
      <c r="G32" s="55" t="str">
        <f>F32</f>
        <v>45,0</v>
      </c>
    </row>
    <row r="33" spans="1:7" ht="39.950000000000003" customHeight="1">
      <c r="A33" s="1"/>
      <c r="B33" s="98"/>
      <c r="C33" s="106" t="s">
        <v>250</v>
      </c>
      <c r="D33" s="106"/>
      <c r="E33" s="3" t="s">
        <v>88</v>
      </c>
      <c r="F33" s="47" t="s">
        <v>198</v>
      </c>
      <c r="G33" s="55" t="str">
        <f>F33</f>
        <v>45,0</v>
      </c>
    </row>
    <row r="34" spans="1:7" ht="20.100000000000001" customHeight="1">
      <c r="A34" s="1"/>
      <c r="B34" s="106" t="s">
        <v>251</v>
      </c>
      <c r="C34" s="106"/>
      <c r="D34" s="106"/>
      <c r="E34" s="3" t="s">
        <v>91</v>
      </c>
      <c r="F34" s="56">
        <v>0</v>
      </c>
      <c r="G34" s="62">
        <v>0</v>
      </c>
    </row>
    <row r="35" spans="1:7" ht="20.100000000000001" customHeight="1">
      <c r="A35" s="1"/>
      <c r="B35" s="107" t="s">
        <v>252</v>
      </c>
      <c r="C35" s="107"/>
      <c r="D35" s="107"/>
      <c r="E35" s="5" t="s">
        <v>94</v>
      </c>
      <c r="F35" s="49" t="s">
        <v>253</v>
      </c>
      <c r="G35" s="51">
        <f>G5+G7-G13+G34</f>
        <v>5688</v>
      </c>
    </row>
    <row r="36" spans="1:7" ht="20.100000000000001" customHeight="1">
      <c r="A36" s="1"/>
      <c r="B36" s="106" t="s">
        <v>254</v>
      </c>
      <c r="C36" s="106"/>
      <c r="D36" s="106"/>
      <c r="E36" s="3" t="s">
        <v>97</v>
      </c>
      <c r="F36" s="47" t="s">
        <v>255</v>
      </c>
      <c r="G36" s="52">
        <f>G6+G8+97.3-G14-G20-G31-G33</f>
        <v>4979.3000000000011</v>
      </c>
    </row>
    <row r="37" spans="1:7" ht="3" customHeight="1">
      <c r="A37" s="1"/>
      <c r="B37" s="1"/>
      <c r="C37" s="1"/>
      <c r="D37" s="1"/>
      <c r="E37" s="1"/>
      <c r="F37" s="1"/>
      <c r="G37" s="27"/>
    </row>
    <row r="38" spans="1:7" ht="20.100000000000001" customHeight="1">
      <c r="A38" s="1"/>
      <c r="B38" s="92"/>
      <c r="C38" s="92"/>
      <c r="D38" s="92"/>
      <c r="E38" s="92"/>
      <c r="F38" s="1"/>
      <c r="G38" s="27"/>
    </row>
    <row r="39" spans="1:7">
      <c r="F39" s="77"/>
      <c r="G39" s="9"/>
    </row>
    <row r="40" spans="1:7">
      <c r="F40" s="77"/>
    </row>
    <row r="42" spans="1:7">
      <c r="G42" s="9"/>
    </row>
  </sheetData>
  <mergeCells count="27">
    <mergeCell ref="B1:F1"/>
    <mergeCell ref="B2:F2"/>
    <mergeCell ref="B3:E3"/>
    <mergeCell ref="B4:E4"/>
    <mergeCell ref="B5:D5"/>
    <mergeCell ref="B6:D6"/>
    <mergeCell ref="B7:D7"/>
    <mergeCell ref="B8:B12"/>
    <mergeCell ref="C8:D8"/>
    <mergeCell ref="C9:D9"/>
    <mergeCell ref="C10:D10"/>
    <mergeCell ref="C11:D11"/>
    <mergeCell ref="C12:D12"/>
    <mergeCell ref="B34:D34"/>
    <mergeCell ref="B35:D35"/>
    <mergeCell ref="B36:D36"/>
    <mergeCell ref="B38:E38"/>
    <mergeCell ref="B13:D13"/>
    <mergeCell ref="B14:B33"/>
    <mergeCell ref="C14:D14"/>
    <mergeCell ref="C15:C19"/>
    <mergeCell ref="C20:D20"/>
    <mergeCell ref="C21:C25"/>
    <mergeCell ref="C26:D26"/>
    <mergeCell ref="C27:C31"/>
    <mergeCell ref="C32:D32"/>
    <mergeCell ref="C33:D33"/>
  </mergeCells>
  <pageMargins left="0" right="0" top="0" bottom="0" header="0" footer="0"/>
  <pageSetup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I33"/>
  <sheetViews>
    <sheetView zoomScaleNormal="100" workbookViewId="0">
      <selection activeCell="H23" sqref="H23"/>
    </sheetView>
  </sheetViews>
  <sheetFormatPr defaultRowHeight="15"/>
  <cols>
    <col min="1" max="1" width="3.28515625" customWidth="1"/>
    <col min="2" max="2" width="6.7109375" customWidth="1"/>
    <col min="3" max="3" width="6" customWidth="1"/>
    <col min="4" max="4" width="58.85546875" customWidth="1"/>
    <col min="5" max="5" width="4.28515625" customWidth="1"/>
    <col min="6" max="7" width="16.7109375" customWidth="1"/>
    <col min="8" max="8" width="21.7109375" customWidth="1"/>
  </cols>
  <sheetData>
    <row r="1" spans="1:9" ht="30.95" customHeight="1">
      <c r="A1" s="1"/>
      <c r="B1" s="104" t="s">
        <v>1</v>
      </c>
      <c r="C1" s="104"/>
      <c r="D1" s="104"/>
      <c r="E1" s="104"/>
      <c r="F1" s="104"/>
      <c r="G1" s="20"/>
      <c r="H1" s="1"/>
    </row>
    <row r="2" spans="1:9" ht="30.95" customHeight="1">
      <c r="A2" s="1"/>
      <c r="B2" s="97" t="s">
        <v>256</v>
      </c>
      <c r="C2" s="97"/>
      <c r="D2" s="97"/>
      <c r="E2" s="97"/>
      <c r="F2" s="97"/>
      <c r="G2" s="18"/>
      <c r="H2" s="27"/>
      <c r="I2" s="58"/>
    </row>
    <row r="3" spans="1:9" ht="30.75" customHeight="1">
      <c r="A3" s="1"/>
      <c r="B3" s="116" t="s">
        <v>3</v>
      </c>
      <c r="C3" s="116"/>
      <c r="D3" s="116"/>
      <c r="E3" s="116"/>
      <c r="F3" s="28" t="s">
        <v>4</v>
      </c>
      <c r="G3" s="28" t="s">
        <v>392</v>
      </c>
      <c r="H3" s="59"/>
      <c r="I3" s="58"/>
    </row>
    <row r="4" spans="1:9" ht="14.1" customHeight="1">
      <c r="A4" s="1"/>
      <c r="B4" s="117" t="s">
        <v>5</v>
      </c>
      <c r="C4" s="117"/>
      <c r="D4" s="117"/>
      <c r="E4" s="117"/>
      <c r="F4" s="29" t="s">
        <v>6</v>
      </c>
      <c r="G4" s="29">
        <v>3</v>
      </c>
      <c r="H4" s="60"/>
      <c r="I4" s="58"/>
    </row>
    <row r="5" spans="1:9" ht="20.100000000000001" customHeight="1">
      <c r="A5" s="1"/>
      <c r="B5" s="112" t="s">
        <v>257</v>
      </c>
      <c r="C5" s="114" t="s">
        <v>205</v>
      </c>
      <c r="D5" s="114"/>
      <c r="E5" s="66" t="s">
        <v>8</v>
      </c>
      <c r="F5" s="30" t="s">
        <v>258</v>
      </c>
      <c r="G5" s="30" t="str">
        <f>F5</f>
        <v>110 674,6</v>
      </c>
      <c r="H5" s="27"/>
      <c r="I5" s="58"/>
    </row>
    <row r="6" spans="1:9" ht="20.100000000000001" customHeight="1">
      <c r="A6" s="1"/>
      <c r="B6" s="112"/>
      <c r="C6" s="110" t="s">
        <v>259</v>
      </c>
      <c r="D6" s="110"/>
      <c r="E6" s="28" t="s">
        <v>11</v>
      </c>
      <c r="F6" s="31">
        <v>0</v>
      </c>
      <c r="G6" s="31">
        <f>F6</f>
        <v>0</v>
      </c>
      <c r="H6" s="27"/>
      <c r="I6" s="58"/>
    </row>
    <row r="7" spans="1:9" ht="20.100000000000001" customHeight="1">
      <c r="A7" s="1"/>
      <c r="B7" s="112"/>
      <c r="C7" s="118" t="s">
        <v>114</v>
      </c>
      <c r="D7" s="67" t="s">
        <v>260</v>
      </c>
      <c r="E7" s="28" t="s">
        <v>14</v>
      </c>
      <c r="F7" s="31">
        <v>0</v>
      </c>
      <c r="G7" s="31">
        <f t="shared" ref="G7:G9" si="0">F7</f>
        <v>0</v>
      </c>
      <c r="H7" s="27"/>
      <c r="I7" s="58"/>
    </row>
    <row r="8" spans="1:9" ht="39.950000000000003" customHeight="1">
      <c r="A8" s="1"/>
      <c r="B8" s="112"/>
      <c r="C8" s="118"/>
      <c r="D8" s="67" t="s">
        <v>261</v>
      </c>
      <c r="E8" s="28" t="s">
        <v>18</v>
      </c>
      <c r="F8" s="31">
        <v>0</v>
      </c>
      <c r="G8" s="31">
        <f t="shared" si="0"/>
        <v>0</v>
      </c>
      <c r="H8" s="27"/>
      <c r="I8" s="58"/>
    </row>
    <row r="9" spans="1:9" ht="20.100000000000001" customHeight="1">
      <c r="A9" s="1"/>
      <c r="B9" s="112"/>
      <c r="C9" s="118"/>
      <c r="D9" s="67" t="s">
        <v>262</v>
      </c>
      <c r="E9" s="28" t="s">
        <v>21</v>
      </c>
      <c r="F9" s="31">
        <v>0</v>
      </c>
      <c r="G9" s="31">
        <f t="shared" si="0"/>
        <v>0</v>
      </c>
      <c r="H9" s="27"/>
      <c r="I9" s="58"/>
    </row>
    <row r="10" spans="1:9" ht="20.100000000000001" customHeight="1">
      <c r="A10" s="1"/>
      <c r="B10" s="112"/>
      <c r="C10" s="110" t="s">
        <v>263</v>
      </c>
      <c r="D10" s="110"/>
      <c r="E10" s="28" t="s">
        <v>24</v>
      </c>
      <c r="F10" s="31" t="s">
        <v>264</v>
      </c>
      <c r="G10" s="31" t="str">
        <f>F10</f>
        <v>6 198,3</v>
      </c>
      <c r="H10" s="27"/>
      <c r="I10" s="58"/>
    </row>
    <row r="11" spans="1:9" ht="20.100000000000001" customHeight="1">
      <c r="A11" s="1"/>
      <c r="B11" s="112"/>
      <c r="C11" s="118" t="s">
        <v>114</v>
      </c>
      <c r="D11" s="67" t="s">
        <v>265</v>
      </c>
      <c r="E11" s="28" t="s">
        <v>27</v>
      </c>
      <c r="F11" s="31" t="s">
        <v>266</v>
      </c>
      <c r="G11" s="31" t="str">
        <f>F11</f>
        <v>2 500,8</v>
      </c>
      <c r="H11" s="27"/>
      <c r="I11" s="58"/>
    </row>
    <row r="12" spans="1:9" ht="20.100000000000001" customHeight="1">
      <c r="A12" s="1"/>
      <c r="B12" s="112"/>
      <c r="C12" s="118"/>
      <c r="D12" s="67" t="s">
        <v>262</v>
      </c>
      <c r="E12" s="28" t="s">
        <v>30</v>
      </c>
      <c r="F12" s="31">
        <v>0</v>
      </c>
      <c r="G12" s="31">
        <f>F12</f>
        <v>0</v>
      </c>
      <c r="H12" s="27"/>
      <c r="I12" s="58"/>
    </row>
    <row r="13" spans="1:9" ht="20.100000000000001" customHeight="1">
      <c r="A13" s="1"/>
      <c r="B13" s="112"/>
      <c r="C13" s="114" t="s">
        <v>267</v>
      </c>
      <c r="D13" s="114"/>
      <c r="E13" s="66" t="s">
        <v>33</v>
      </c>
      <c r="F13" s="88">
        <v>104476.3</v>
      </c>
      <c r="G13" s="88">
        <f>G5+G6-G10</f>
        <v>104476.3</v>
      </c>
      <c r="H13" s="27"/>
      <c r="I13" s="58"/>
    </row>
    <row r="14" spans="1:9" ht="20.100000000000001" customHeight="1">
      <c r="A14" s="1"/>
      <c r="B14" s="115" t="s">
        <v>268</v>
      </c>
      <c r="C14" s="114" t="s">
        <v>205</v>
      </c>
      <c r="D14" s="114"/>
      <c r="E14" s="66" t="s">
        <v>36</v>
      </c>
      <c r="F14" s="30" t="s">
        <v>269</v>
      </c>
      <c r="G14" s="30" t="str">
        <f>F14</f>
        <v>2 207,6</v>
      </c>
      <c r="H14" s="27"/>
      <c r="I14" s="58"/>
    </row>
    <row r="15" spans="1:9" ht="20.100000000000001" customHeight="1">
      <c r="A15" s="1"/>
      <c r="B15" s="115"/>
      <c r="C15" s="110" t="s">
        <v>259</v>
      </c>
      <c r="D15" s="110"/>
      <c r="E15" s="28" t="s">
        <v>39</v>
      </c>
      <c r="F15" s="31" t="s">
        <v>270</v>
      </c>
      <c r="G15" s="31" t="str">
        <f>F15</f>
        <v>5 283,5</v>
      </c>
      <c r="H15" s="27"/>
      <c r="I15" s="58"/>
    </row>
    <row r="16" spans="1:9" ht="20.100000000000001" customHeight="1">
      <c r="A16" s="1"/>
      <c r="B16" s="115"/>
      <c r="C16" s="110" t="s">
        <v>263</v>
      </c>
      <c r="D16" s="110"/>
      <c r="E16" s="28" t="s">
        <v>42</v>
      </c>
      <c r="F16" s="31" t="s">
        <v>271</v>
      </c>
      <c r="G16" s="31" t="str">
        <f>F16</f>
        <v>6 339,2</v>
      </c>
      <c r="H16" s="27"/>
      <c r="I16" s="58"/>
    </row>
    <row r="17" spans="1:9" ht="20.100000000000001" customHeight="1">
      <c r="A17" s="1"/>
      <c r="B17" s="115"/>
      <c r="C17" s="114" t="s">
        <v>272</v>
      </c>
      <c r="D17" s="114"/>
      <c r="E17" s="66" t="s">
        <v>45</v>
      </c>
      <c r="F17" s="30" t="s">
        <v>273</v>
      </c>
      <c r="G17" s="88">
        <f>G14+G15-G16</f>
        <v>1151.9000000000005</v>
      </c>
      <c r="H17" s="27"/>
      <c r="I17" s="58"/>
    </row>
    <row r="18" spans="1:9" ht="20.100000000000001" customHeight="1">
      <c r="A18" s="1"/>
      <c r="B18" s="112" t="s">
        <v>274</v>
      </c>
      <c r="C18" s="114" t="s">
        <v>205</v>
      </c>
      <c r="D18" s="114"/>
      <c r="E18" s="66" t="s">
        <v>47</v>
      </c>
      <c r="F18" s="30" t="s">
        <v>275</v>
      </c>
      <c r="G18" s="30" t="str">
        <f>F18</f>
        <v>432,2</v>
      </c>
      <c r="H18" s="27"/>
      <c r="I18" s="58"/>
    </row>
    <row r="19" spans="1:9" ht="20.100000000000001" customHeight="1">
      <c r="A19" s="1"/>
      <c r="B19" s="112"/>
      <c r="C19" s="110" t="s">
        <v>259</v>
      </c>
      <c r="D19" s="110"/>
      <c r="E19" s="28" t="s">
        <v>50</v>
      </c>
      <c r="F19" s="31" t="s">
        <v>73</v>
      </c>
      <c r="G19" s="31" t="str">
        <f>F19</f>
        <v>20,0</v>
      </c>
      <c r="H19" s="27"/>
      <c r="I19" s="58"/>
    </row>
    <row r="20" spans="1:9" ht="20.100000000000001" customHeight="1">
      <c r="A20" s="1"/>
      <c r="B20" s="112"/>
      <c r="C20" s="110" t="s">
        <v>276</v>
      </c>
      <c r="D20" s="110"/>
      <c r="E20" s="28" t="s">
        <v>53</v>
      </c>
      <c r="F20" s="31">
        <v>0</v>
      </c>
      <c r="G20" s="31">
        <f>F20</f>
        <v>0</v>
      </c>
      <c r="H20" s="27"/>
      <c r="I20" s="86"/>
    </row>
    <row r="21" spans="1:9" ht="20.100000000000001" customHeight="1">
      <c r="A21" s="1"/>
      <c r="B21" s="112"/>
      <c r="C21" s="110" t="s">
        <v>263</v>
      </c>
      <c r="D21" s="110"/>
      <c r="E21" s="28" t="s">
        <v>55</v>
      </c>
      <c r="F21" s="31" t="s">
        <v>277</v>
      </c>
      <c r="G21" s="31" t="str">
        <f>F21</f>
        <v>184,0</v>
      </c>
      <c r="H21" s="27"/>
      <c r="I21" s="58"/>
    </row>
    <row r="22" spans="1:9" ht="20.100000000000001" customHeight="1">
      <c r="A22" s="1"/>
      <c r="B22" s="112"/>
      <c r="C22" s="114" t="s">
        <v>278</v>
      </c>
      <c r="D22" s="114"/>
      <c r="E22" s="66" t="s">
        <v>57</v>
      </c>
      <c r="F22" s="30" t="s">
        <v>279</v>
      </c>
      <c r="G22" s="30">
        <f>G18+G19-G21</f>
        <v>268.2</v>
      </c>
      <c r="H22" s="61"/>
      <c r="I22" s="58"/>
    </row>
    <row r="23" spans="1:9" ht="20.100000000000001" customHeight="1">
      <c r="A23" s="1"/>
      <c r="B23" s="112" t="s">
        <v>280</v>
      </c>
      <c r="C23" s="114" t="s">
        <v>205</v>
      </c>
      <c r="D23" s="114"/>
      <c r="E23" s="66" t="s">
        <v>59</v>
      </c>
      <c r="F23" s="30" t="s">
        <v>25</v>
      </c>
      <c r="G23" s="30">
        <v>0</v>
      </c>
      <c r="H23" s="27"/>
      <c r="I23" s="58"/>
    </row>
    <row r="24" spans="1:9" ht="20.100000000000001" customHeight="1">
      <c r="A24" s="1"/>
      <c r="B24" s="112"/>
      <c r="C24" s="110" t="s">
        <v>259</v>
      </c>
      <c r="D24" s="110"/>
      <c r="E24" s="28" t="s">
        <v>61</v>
      </c>
      <c r="F24" s="31" t="s">
        <v>25</v>
      </c>
      <c r="G24" s="31">
        <v>0</v>
      </c>
      <c r="H24" s="27"/>
      <c r="I24" s="58"/>
    </row>
    <row r="25" spans="1:9" ht="20.100000000000001" customHeight="1">
      <c r="A25" s="1"/>
      <c r="B25" s="112"/>
      <c r="C25" s="110" t="s">
        <v>281</v>
      </c>
      <c r="D25" s="110"/>
      <c r="E25" s="28" t="s">
        <v>63</v>
      </c>
      <c r="F25" s="31" t="s">
        <v>25</v>
      </c>
      <c r="G25" s="31">
        <v>0</v>
      </c>
      <c r="H25" s="27"/>
      <c r="I25" s="58"/>
    </row>
    <row r="26" spans="1:9" ht="20.100000000000001" customHeight="1">
      <c r="A26" s="1"/>
      <c r="B26" s="112"/>
      <c r="C26" s="110" t="s">
        <v>263</v>
      </c>
      <c r="D26" s="110"/>
      <c r="E26" s="28" t="s">
        <v>66</v>
      </c>
      <c r="F26" s="31" t="s">
        <v>25</v>
      </c>
      <c r="G26" s="31">
        <v>0</v>
      </c>
      <c r="H26" s="27"/>
      <c r="I26" s="58"/>
    </row>
    <row r="27" spans="1:9" ht="20.100000000000001" customHeight="1">
      <c r="A27" s="1"/>
      <c r="B27" s="112"/>
      <c r="C27" s="114" t="s">
        <v>282</v>
      </c>
      <c r="D27" s="114"/>
      <c r="E27" s="66" t="s">
        <v>69</v>
      </c>
      <c r="F27" s="30" t="s">
        <v>283</v>
      </c>
      <c r="G27" s="30">
        <v>0</v>
      </c>
      <c r="H27" s="27"/>
      <c r="I27" s="58"/>
    </row>
    <row r="28" spans="1:9" ht="68.099999999999994" customHeight="1">
      <c r="B28" s="109" t="s">
        <v>388</v>
      </c>
      <c r="C28" s="109"/>
      <c r="D28" s="109"/>
      <c r="E28" s="109"/>
      <c r="F28" s="109"/>
      <c r="G28" s="109"/>
      <c r="H28" s="27"/>
      <c r="I28" s="58"/>
    </row>
    <row r="29" spans="1:9" ht="20.100000000000001" customHeight="1">
      <c r="A29" s="1"/>
      <c r="B29" s="112" t="s">
        <v>393</v>
      </c>
      <c r="C29" s="114" t="s">
        <v>205</v>
      </c>
      <c r="D29" s="114"/>
      <c r="E29" s="66">
        <f>E26+1</f>
        <v>23</v>
      </c>
      <c r="F29" s="30">
        <v>0</v>
      </c>
      <c r="G29" s="30">
        <v>0</v>
      </c>
      <c r="H29" s="27"/>
      <c r="I29" s="58"/>
    </row>
    <row r="30" spans="1:9" ht="20.100000000000001" customHeight="1">
      <c r="A30" s="1"/>
      <c r="B30" s="113"/>
      <c r="C30" s="110" t="s">
        <v>389</v>
      </c>
      <c r="D30" s="110"/>
      <c r="E30" s="28">
        <f t="shared" ref="E30:E32" si="1">E29+1</f>
        <v>24</v>
      </c>
      <c r="F30" s="31">
        <v>0</v>
      </c>
      <c r="G30" s="31">
        <v>113.2</v>
      </c>
      <c r="H30" s="27"/>
      <c r="I30" s="58"/>
    </row>
    <row r="31" spans="1:9" ht="20.100000000000001" customHeight="1">
      <c r="A31" s="1"/>
      <c r="B31" s="113"/>
      <c r="C31" s="110" t="s">
        <v>390</v>
      </c>
      <c r="D31" s="110"/>
      <c r="E31" s="28">
        <f t="shared" si="1"/>
        <v>25</v>
      </c>
      <c r="F31" s="31">
        <v>0</v>
      </c>
      <c r="G31" s="78">
        <v>10</v>
      </c>
      <c r="H31" s="27"/>
      <c r="I31" s="58"/>
    </row>
    <row r="32" spans="1:9" ht="20.100000000000001" customHeight="1">
      <c r="A32" s="1"/>
      <c r="B32" s="113"/>
      <c r="C32" s="111" t="s">
        <v>394</v>
      </c>
      <c r="D32" s="111"/>
      <c r="E32" s="28">
        <f t="shared" si="1"/>
        <v>26</v>
      </c>
      <c r="F32" s="31">
        <f>F29+F30-F31</f>
        <v>0</v>
      </c>
      <c r="G32" s="31">
        <f>G29+G30-G31</f>
        <v>103.2</v>
      </c>
      <c r="H32" s="27"/>
      <c r="I32" s="58"/>
    </row>
    <row r="33" spans="2:7">
      <c r="B33" s="17"/>
      <c r="C33" s="17"/>
      <c r="D33" s="17"/>
      <c r="E33" s="17"/>
      <c r="F33" s="17"/>
      <c r="G33" s="17"/>
    </row>
  </sheetData>
  <mergeCells count="34">
    <mergeCell ref="B1:F1"/>
    <mergeCell ref="B2:F2"/>
    <mergeCell ref="B3:E3"/>
    <mergeCell ref="B4:E4"/>
    <mergeCell ref="B5:B13"/>
    <mergeCell ref="C5:D5"/>
    <mergeCell ref="C6:D6"/>
    <mergeCell ref="C7:C9"/>
    <mergeCell ref="C10:D10"/>
    <mergeCell ref="C11:C12"/>
    <mergeCell ref="C13:D13"/>
    <mergeCell ref="B14:B17"/>
    <mergeCell ref="C14:D14"/>
    <mergeCell ref="C15:D15"/>
    <mergeCell ref="C16:D16"/>
    <mergeCell ref="C17:D17"/>
    <mergeCell ref="B18:B22"/>
    <mergeCell ref="C18:D18"/>
    <mergeCell ref="C19:D19"/>
    <mergeCell ref="C20:D20"/>
    <mergeCell ref="C21:D21"/>
    <mergeCell ref="C22:D22"/>
    <mergeCell ref="B23:B27"/>
    <mergeCell ref="C23:D23"/>
    <mergeCell ref="C24:D24"/>
    <mergeCell ref="C25:D25"/>
    <mergeCell ref="C26:D26"/>
    <mergeCell ref="C27:D27"/>
    <mergeCell ref="B28:G28"/>
    <mergeCell ref="C30:D30"/>
    <mergeCell ref="C31:D31"/>
    <mergeCell ref="C32:D32"/>
    <mergeCell ref="B29:B32"/>
    <mergeCell ref="C29:D29"/>
  </mergeCells>
  <dataValidations count="1">
    <dataValidation type="custom" allowBlank="1" showInputMessage="1" showErrorMessage="1" errorTitle="Znaki po przecinku" error="Wpisana wartość może mieć wyłącznie 1 znak po przecinku." sqref="F29:G31">
      <formula1>MOD(F29*10,1)=0</formula1>
    </dataValidation>
  </dataValidations>
  <pageMargins left="0" right="0" top="0" bottom="0" header="0" footer="0"/>
  <pageSetup scale="72" orientation="portrait" r:id="rId1"/>
  <colBreaks count="1" manualBreakCount="1">
    <brk id="7" max="32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E23"/>
  <sheetViews>
    <sheetView zoomScaleNormal="100" workbookViewId="0">
      <selection activeCell="AA14" sqref="AA14"/>
    </sheetView>
  </sheetViews>
  <sheetFormatPr defaultRowHeight="15"/>
  <cols>
    <col min="1" max="1" width="3.28515625" customWidth="1"/>
    <col min="2" max="3" width="7.42578125" customWidth="1"/>
    <col min="4" max="4" width="19.140625" customWidth="1"/>
    <col min="5" max="5" width="4.140625" customWidth="1"/>
    <col min="6" max="8" width="10.85546875" customWidth="1"/>
    <col min="9" max="9" width="5" customWidth="1"/>
    <col min="10" max="10" width="5.85546875" customWidth="1"/>
    <col min="11" max="11" width="10.85546875" customWidth="1"/>
    <col min="12" max="12" width="3.28515625" customWidth="1"/>
    <col min="15" max="15" width="18" customWidth="1"/>
    <col min="16" max="16" width="4.7109375" customWidth="1"/>
    <col min="17" max="17" width="10" customWidth="1"/>
    <col min="18" max="19" width="13.5703125" customWidth="1"/>
    <col min="20" max="21" width="6.42578125" customWidth="1"/>
    <col min="22" max="22" width="10" customWidth="1"/>
    <col min="23" max="23" width="3.28515625" customWidth="1"/>
    <col min="24" max="31" width="9.140625" style="17"/>
  </cols>
  <sheetData>
    <row r="1" spans="1:23" ht="30.95" customHeight="1">
      <c r="A1" s="1"/>
      <c r="B1" s="104" t="s">
        <v>1</v>
      </c>
      <c r="C1" s="104"/>
      <c r="D1" s="104"/>
      <c r="E1" s="104"/>
      <c r="F1" s="104"/>
      <c r="G1" s="104"/>
      <c r="H1" s="104"/>
      <c r="I1" s="104"/>
      <c r="J1" s="104"/>
      <c r="K1" s="104"/>
      <c r="L1" s="1"/>
      <c r="W1" s="27"/>
    </row>
    <row r="2" spans="1:23" ht="15" customHeight="1">
      <c r="A2" s="1"/>
      <c r="B2" s="97" t="s">
        <v>284</v>
      </c>
      <c r="C2" s="97"/>
      <c r="D2" s="97"/>
      <c r="E2" s="97"/>
      <c r="F2" s="97"/>
      <c r="G2" s="97"/>
      <c r="H2" s="97"/>
      <c r="I2" s="97"/>
      <c r="J2" s="97"/>
      <c r="K2" s="97"/>
      <c r="L2" s="1"/>
      <c r="W2" s="27"/>
    </row>
    <row r="3" spans="1:23" ht="14.1" customHeight="1">
      <c r="A3" s="1"/>
      <c r="B3" s="121" t="s">
        <v>285</v>
      </c>
      <c r="C3" s="121"/>
      <c r="D3" s="121"/>
      <c r="E3" s="121"/>
      <c r="F3" s="121" t="s">
        <v>286</v>
      </c>
      <c r="G3" s="121" t="s">
        <v>287</v>
      </c>
      <c r="H3" s="121" t="s">
        <v>16</v>
      </c>
      <c r="I3" s="121"/>
      <c r="J3" s="121"/>
      <c r="K3" s="121"/>
      <c r="L3" s="1"/>
      <c r="M3" s="121" t="s">
        <v>285</v>
      </c>
      <c r="N3" s="121"/>
      <c r="O3" s="121"/>
      <c r="P3" s="121"/>
      <c r="Q3" s="121" t="s">
        <v>286</v>
      </c>
      <c r="R3" s="121" t="s">
        <v>287</v>
      </c>
      <c r="S3" s="121" t="s">
        <v>16</v>
      </c>
      <c r="T3" s="121"/>
      <c r="U3" s="121"/>
      <c r="V3" s="121"/>
      <c r="W3" s="27"/>
    </row>
    <row r="4" spans="1:23" ht="14.1" customHeight="1">
      <c r="A4" s="1"/>
      <c r="B4" s="121"/>
      <c r="C4" s="121"/>
      <c r="D4" s="121"/>
      <c r="E4" s="121"/>
      <c r="F4" s="121"/>
      <c r="G4" s="121"/>
      <c r="H4" s="99" t="s">
        <v>288</v>
      </c>
      <c r="I4" s="99" t="s">
        <v>114</v>
      </c>
      <c r="J4" s="99"/>
      <c r="K4" s="99" t="s">
        <v>289</v>
      </c>
      <c r="L4" s="1"/>
      <c r="M4" s="121"/>
      <c r="N4" s="121"/>
      <c r="O4" s="121"/>
      <c r="P4" s="121"/>
      <c r="Q4" s="121"/>
      <c r="R4" s="121"/>
      <c r="S4" s="99" t="s">
        <v>288</v>
      </c>
      <c r="T4" s="99" t="s">
        <v>114</v>
      </c>
      <c r="U4" s="99"/>
      <c r="V4" s="99" t="s">
        <v>289</v>
      </c>
      <c r="W4" s="27"/>
    </row>
    <row r="5" spans="1:23" ht="30" customHeight="1">
      <c r="A5" s="1"/>
      <c r="B5" s="121"/>
      <c r="C5" s="121"/>
      <c r="D5" s="121"/>
      <c r="E5" s="121"/>
      <c r="F5" s="121"/>
      <c r="G5" s="121"/>
      <c r="H5" s="99"/>
      <c r="I5" s="99" t="s">
        <v>290</v>
      </c>
      <c r="J5" s="99"/>
      <c r="K5" s="99"/>
      <c r="L5" s="1"/>
      <c r="M5" s="121"/>
      <c r="N5" s="121"/>
      <c r="O5" s="121"/>
      <c r="P5" s="121"/>
      <c r="Q5" s="121"/>
      <c r="R5" s="121"/>
      <c r="S5" s="99"/>
      <c r="T5" s="99" t="s">
        <v>290</v>
      </c>
      <c r="U5" s="99"/>
      <c r="V5" s="99"/>
      <c r="W5" s="27"/>
    </row>
    <row r="6" spans="1:23" ht="14.1" customHeight="1">
      <c r="A6" s="1"/>
      <c r="B6" s="99" t="s">
        <v>5</v>
      </c>
      <c r="C6" s="99"/>
      <c r="D6" s="99"/>
      <c r="E6" s="99"/>
      <c r="F6" s="4" t="s">
        <v>6</v>
      </c>
      <c r="G6" s="4" t="s">
        <v>291</v>
      </c>
      <c r="H6" s="4" t="s">
        <v>292</v>
      </c>
      <c r="I6" s="99" t="s">
        <v>293</v>
      </c>
      <c r="J6" s="99"/>
      <c r="K6" s="4" t="s">
        <v>294</v>
      </c>
      <c r="L6" s="1"/>
      <c r="M6" s="99" t="s">
        <v>5</v>
      </c>
      <c r="N6" s="99"/>
      <c r="O6" s="99"/>
      <c r="P6" s="99"/>
      <c r="Q6" s="24" t="s">
        <v>6</v>
      </c>
      <c r="R6" s="24" t="s">
        <v>291</v>
      </c>
      <c r="S6" s="24" t="s">
        <v>292</v>
      </c>
      <c r="T6" s="99" t="s">
        <v>293</v>
      </c>
      <c r="U6" s="99"/>
      <c r="V6" s="24" t="s">
        <v>294</v>
      </c>
      <c r="W6" s="27"/>
    </row>
    <row r="7" spans="1:23" ht="20.100000000000001" customHeight="1">
      <c r="A7" s="1"/>
      <c r="B7" s="126" t="s">
        <v>4</v>
      </c>
      <c r="C7" s="126"/>
      <c r="D7" s="126"/>
      <c r="E7" s="126"/>
      <c r="F7" s="126"/>
      <c r="G7" s="126"/>
      <c r="H7" s="126"/>
      <c r="I7" s="126"/>
      <c r="J7" s="126"/>
      <c r="K7" s="126"/>
      <c r="L7" s="1"/>
      <c r="M7" s="126" t="str">
        <f>'dział III'!G3</f>
        <v>Korekta planu na 2018 rok</v>
      </c>
      <c r="N7" s="126"/>
      <c r="O7" s="126"/>
      <c r="P7" s="126"/>
      <c r="Q7" s="126"/>
      <c r="R7" s="126"/>
      <c r="S7" s="126"/>
      <c r="T7" s="126"/>
      <c r="U7" s="126"/>
      <c r="V7" s="126"/>
      <c r="W7" s="27"/>
    </row>
    <row r="8" spans="1:23" ht="50.1" customHeight="1">
      <c r="A8" s="1"/>
      <c r="B8" s="127" t="s">
        <v>295</v>
      </c>
      <c r="C8" s="127"/>
      <c r="D8" s="127"/>
      <c r="E8" s="3" t="s">
        <v>8</v>
      </c>
      <c r="F8" s="68" t="s">
        <v>296</v>
      </c>
      <c r="G8" s="68" t="s">
        <v>297</v>
      </c>
      <c r="H8" s="68" t="s">
        <v>298</v>
      </c>
      <c r="I8" s="123" t="s">
        <v>299</v>
      </c>
      <c r="J8" s="123"/>
      <c r="K8" s="68" t="s">
        <v>300</v>
      </c>
      <c r="L8" s="1"/>
      <c r="M8" s="127" t="s">
        <v>295</v>
      </c>
      <c r="N8" s="127"/>
      <c r="O8" s="127"/>
      <c r="P8" s="23" t="s">
        <v>8</v>
      </c>
      <c r="Q8" s="73">
        <f>Q9+Q13</f>
        <v>1282.4000000000001</v>
      </c>
      <c r="R8" s="79">
        <f>R9+R13</f>
        <v>101370.60177000001</v>
      </c>
      <c r="S8" s="79">
        <f>S9+S13</f>
        <v>93595.700000000012</v>
      </c>
      <c r="T8" s="128">
        <f t="shared" ref="T8" si="0">T9+T13</f>
        <v>1547.9</v>
      </c>
      <c r="U8" s="129"/>
      <c r="V8" s="79">
        <f>V9+V13</f>
        <v>7774.9017700000004</v>
      </c>
      <c r="W8" s="27"/>
    </row>
    <row r="9" spans="1:23" ht="39.950000000000003" customHeight="1">
      <c r="A9" s="1"/>
      <c r="B9" s="121" t="s">
        <v>16</v>
      </c>
      <c r="C9" s="122" t="s">
        <v>301</v>
      </c>
      <c r="D9" s="122"/>
      <c r="E9" s="3" t="s">
        <v>11</v>
      </c>
      <c r="F9" s="68" t="s">
        <v>302</v>
      </c>
      <c r="G9" s="68" t="s">
        <v>303</v>
      </c>
      <c r="H9" s="68" t="s">
        <v>304</v>
      </c>
      <c r="I9" s="123" t="s">
        <v>305</v>
      </c>
      <c r="J9" s="123"/>
      <c r="K9" s="68" t="s">
        <v>306</v>
      </c>
      <c r="L9" s="1"/>
      <c r="M9" s="121" t="s">
        <v>16</v>
      </c>
      <c r="N9" s="122" t="s">
        <v>301</v>
      </c>
      <c r="O9" s="122"/>
      <c r="P9" s="23" t="s">
        <v>11</v>
      </c>
      <c r="Q9" s="73">
        <v>712.52</v>
      </c>
      <c r="R9" s="79">
        <f>S9+V9</f>
        <v>69296.569390000004</v>
      </c>
      <c r="S9" s="79">
        <f>SUM(S10:S12)</f>
        <v>63996.100000000006</v>
      </c>
      <c r="T9" s="130">
        <v>1254.8</v>
      </c>
      <c r="U9" s="130"/>
      <c r="V9" s="79">
        <f>V10+V11+V12</f>
        <v>5300.4693900000002</v>
      </c>
      <c r="W9" s="27"/>
    </row>
    <row r="10" spans="1:23" ht="39.950000000000003" customHeight="1">
      <c r="A10" s="1"/>
      <c r="B10" s="121"/>
      <c r="C10" s="99" t="s">
        <v>307</v>
      </c>
      <c r="D10" s="7" t="s">
        <v>308</v>
      </c>
      <c r="E10" s="3" t="s">
        <v>14</v>
      </c>
      <c r="F10" s="69" t="s">
        <v>234</v>
      </c>
      <c r="G10" s="69" t="s">
        <v>309</v>
      </c>
      <c r="H10" s="69" t="s">
        <v>310</v>
      </c>
      <c r="I10" s="70"/>
      <c r="J10" s="71"/>
      <c r="K10" s="69" t="s">
        <v>311</v>
      </c>
      <c r="L10" s="1"/>
      <c r="M10" s="121"/>
      <c r="N10" s="99" t="s">
        <v>307</v>
      </c>
      <c r="O10" s="25" t="s">
        <v>308</v>
      </c>
      <c r="P10" s="23" t="s">
        <v>14</v>
      </c>
      <c r="Q10" s="74">
        <v>150</v>
      </c>
      <c r="R10" s="79">
        <f t="shared" ref="R10:R14" si="1">S10+V10</f>
        <v>23324.31885</v>
      </c>
      <c r="S10" s="80">
        <f>21554.3</f>
        <v>21554.3</v>
      </c>
      <c r="T10" s="81"/>
      <c r="U10" s="82"/>
      <c r="V10" s="83">
        <f>1772.96885-3+0.05</f>
        <v>1770.0188499999999</v>
      </c>
      <c r="W10" s="27"/>
    </row>
    <row r="11" spans="1:23" ht="39.950000000000003" customHeight="1">
      <c r="A11" s="1"/>
      <c r="B11" s="121"/>
      <c r="C11" s="99"/>
      <c r="D11" s="7" t="s">
        <v>312</v>
      </c>
      <c r="E11" s="3" t="s">
        <v>18</v>
      </c>
      <c r="F11" s="69" t="s">
        <v>313</v>
      </c>
      <c r="G11" s="69" t="s">
        <v>314</v>
      </c>
      <c r="H11" s="69" t="s">
        <v>315</v>
      </c>
      <c r="I11" s="70"/>
      <c r="J11" s="71"/>
      <c r="K11" s="69" t="s">
        <v>316</v>
      </c>
      <c r="L11" s="1"/>
      <c r="M11" s="121"/>
      <c r="N11" s="99"/>
      <c r="O11" s="25" t="s">
        <v>312</v>
      </c>
      <c r="P11" s="23" t="s">
        <v>18</v>
      </c>
      <c r="Q11" s="74">
        <v>410.19</v>
      </c>
      <c r="R11" s="79">
        <f t="shared" si="1"/>
        <v>36467.020490000003</v>
      </c>
      <c r="S11" s="80">
        <v>33705.300000000003</v>
      </c>
      <c r="T11" s="81"/>
      <c r="U11" s="82"/>
      <c r="V11" s="83">
        <v>2761.7204900000002</v>
      </c>
      <c r="W11" s="27"/>
    </row>
    <row r="12" spans="1:23" ht="39.950000000000003" customHeight="1">
      <c r="A12" s="1"/>
      <c r="B12" s="121"/>
      <c r="C12" s="99"/>
      <c r="D12" s="7" t="s">
        <v>317</v>
      </c>
      <c r="E12" s="3" t="s">
        <v>21</v>
      </c>
      <c r="F12" s="69" t="s">
        <v>318</v>
      </c>
      <c r="G12" s="69" t="s">
        <v>319</v>
      </c>
      <c r="H12" s="69" t="s">
        <v>320</v>
      </c>
      <c r="I12" s="70"/>
      <c r="J12" s="71"/>
      <c r="K12" s="69" t="s">
        <v>321</v>
      </c>
      <c r="L12" s="1"/>
      <c r="M12" s="121"/>
      <c r="N12" s="99"/>
      <c r="O12" s="25" t="s">
        <v>317</v>
      </c>
      <c r="P12" s="23" t="s">
        <v>21</v>
      </c>
      <c r="Q12" s="74">
        <v>152.29</v>
      </c>
      <c r="R12" s="79">
        <f t="shared" si="1"/>
        <v>9505.2300500000001</v>
      </c>
      <c r="S12" s="80">
        <f>8736.5</f>
        <v>8736.5</v>
      </c>
      <c r="T12" s="81"/>
      <c r="U12" s="82"/>
      <c r="V12" s="80">
        <v>768.73005000000001</v>
      </c>
      <c r="W12" s="27"/>
    </row>
    <row r="13" spans="1:23" ht="39.950000000000003" customHeight="1">
      <c r="A13" s="1"/>
      <c r="B13" s="121"/>
      <c r="C13" s="122" t="s">
        <v>322</v>
      </c>
      <c r="D13" s="122"/>
      <c r="E13" s="3" t="s">
        <v>24</v>
      </c>
      <c r="F13" s="69" t="s">
        <v>323</v>
      </c>
      <c r="G13" s="68" t="s">
        <v>324</v>
      </c>
      <c r="H13" s="69" t="s">
        <v>325</v>
      </c>
      <c r="I13" s="124" t="s">
        <v>326</v>
      </c>
      <c r="J13" s="124"/>
      <c r="K13" s="69" t="s">
        <v>327</v>
      </c>
      <c r="L13" s="1"/>
      <c r="M13" s="121"/>
      <c r="N13" s="122" t="s">
        <v>322</v>
      </c>
      <c r="O13" s="122"/>
      <c r="P13" s="23" t="s">
        <v>24</v>
      </c>
      <c r="Q13" s="75">
        <v>569.88</v>
      </c>
      <c r="R13" s="79">
        <f t="shared" si="1"/>
        <v>32074.032379999997</v>
      </c>
      <c r="S13" s="84" t="s">
        <v>325</v>
      </c>
      <c r="T13" s="131" t="str">
        <f>I13</f>
        <v>293,1</v>
      </c>
      <c r="U13" s="131"/>
      <c r="V13" s="80">
        <v>2474.4323799999997</v>
      </c>
      <c r="W13" s="27"/>
    </row>
    <row r="14" spans="1:23" ht="39.950000000000003" customHeight="1">
      <c r="A14" s="1"/>
      <c r="B14" s="121"/>
      <c r="C14" s="125" t="s">
        <v>328</v>
      </c>
      <c r="D14" s="125"/>
      <c r="E14" s="3" t="s">
        <v>27</v>
      </c>
      <c r="F14" s="69" t="s">
        <v>329</v>
      </c>
      <c r="G14" s="69" t="s">
        <v>330</v>
      </c>
      <c r="H14" s="69" t="s">
        <v>331</v>
      </c>
      <c r="I14" s="70"/>
      <c r="J14" s="71"/>
      <c r="K14" s="69" t="s">
        <v>332</v>
      </c>
      <c r="L14" s="1"/>
      <c r="M14" s="121"/>
      <c r="N14" s="125" t="s">
        <v>328</v>
      </c>
      <c r="O14" s="125"/>
      <c r="P14" s="23" t="s">
        <v>27</v>
      </c>
      <c r="Q14" s="74">
        <v>544.28</v>
      </c>
      <c r="R14" s="79">
        <f t="shared" si="1"/>
        <v>30852.230040000002</v>
      </c>
      <c r="S14" s="80">
        <v>28465.63</v>
      </c>
      <c r="T14" s="81"/>
      <c r="U14" s="82"/>
      <c r="V14" s="80">
        <v>2386.6000400000003</v>
      </c>
      <c r="W14" s="27"/>
    </row>
    <row r="15" spans="1:23" ht="51.95" customHeight="1">
      <c r="A15" s="1"/>
      <c r="B15" s="99" t="s">
        <v>333</v>
      </c>
      <c r="C15" s="99"/>
      <c r="D15" s="99"/>
      <c r="E15" s="3" t="s">
        <v>30</v>
      </c>
      <c r="F15" s="72"/>
      <c r="G15" s="69" t="s">
        <v>334</v>
      </c>
      <c r="H15" s="69" t="s">
        <v>335</v>
      </c>
      <c r="I15" s="70"/>
      <c r="J15" s="71"/>
      <c r="K15" s="69" t="s">
        <v>336</v>
      </c>
      <c r="L15" s="1"/>
      <c r="M15" s="99" t="s">
        <v>333</v>
      </c>
      <c r="N15" s="99"/>
      <c r="O15" s="99"/>
      <c r="P15" s="23" t="s">
        <v>30</v>
      </c>
      <c r="Q15" s="76"/>
      <c r="R15" s="83">
        <f>S15+V15</f>
        <v>1301.5</v>
      </c>
      <c r="S15" s="83">
        <v>1276.3</v>
      </c>
      <c r="T15" s="81"/>
      <c r="U15" s="82"/>
      <c r="V15" s="83">
        <v>25.2</v>
      </c>
      <c r="W15" s="27"/>
    </row>
    <row r="16" spans="1:23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Q16" s="17"/>
      <c r="R16" s="13"/>
      <c r="S16" s="17"/>
      <c r="T16" s="17"/>
      <c r="U16" s="17"/>
      <c r="V16" s="17"/>
      <c r="W16" s="27"/>
    </row>
    <row r="17" spans="1:23" ht="12" customHeight="1">
      <c r="A17" s="1"/>
      <c r="B17" s="119" t="s">
        <v>337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"/>
      <c r="Q17" s="17"/>
      <c r="R17" s="17"/>
      <c r="S17" s="17"/>
      <c r="T17" s="17"/>
      <c r="U17" s="17"/>
      <c r="V17" s="17"/>
      <c r="W17" s="27"/>
    </row>
    <row r="18" spans="1:23" ht="12" customHeight="1">
      <c r="A18" s="1"/>
      <c r="B18" s="119" t="s">
        <v>338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"/>
      <c r="Q18" s="17"/>
      <c r="R18" s="13"/>
      <c r="S18" s="17"/>
      <c r="T18" s="17"/>
      <c r="U18" s="17"/>
      <c r="V18" s="17"/>
      <c r="W18" s="27"/>
    </row>
    <row r="19" spans="1:23" ht="2.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W19" s="27"/>
    </row>
    <row r="20" spans="1:23" ht="20.100000000000001" customHeight="1">
      <c r="A20" s="1"/>
      <c r="B20" s="92"/>
      <c r="C20" s="92"/>
      <c r="D20" s="92"/>
      <c r="E20" s="92"/>
      <c r="F20" s="92"/>
      <c r="G20" s="92"/>
      <c r="H20" s="92"/>
      <c r="I20" s="120"/>
      <c r="J20" s="1"/>
      <c r="K20" s="1"/>
      <c r="L20" s="1"/>
      <c r="W20" s="27"/>
    </row>
    <row r="23" spans="1:23">
      <c r="R23" s="9"/>
      <c r="S23" s="9"/>
      <c r="V23" s="9"/>
    </row>
  </sheetData>
  <mergeCells count="47">
    <mergeCell ref="M15:O15"/>
    <mergeCell ref="M9:M14"/>
    <mergeCell ref="N9:O9"/>
    <mergeCell ref="T9:U9"/>
    <mergeCell ref="N10:N12"/>
    <mergeCell ref="N13:O13"/>
    <mergeCell ref="T13:U13"/>
    <mergeCell ref="N14:O14"/>
    <mergeCell ref="M6:P6"/>
    <mergeCell ref="T6:U6"/>
    <mergeCell ref="M7:V7"/>
    <mergeCell ref="M8:O8"/>
    <mergeCell ref="T8:U8"/>
    <mergeCell ref="M3:P5"/>
    <mergeCell ref="Q3:Q5"/>
    <mergeCell ref="R3:R5"/>
    <mergeCell ref="S3:V3"/>
    <mergeCell ref="S4:S5"/>
    <mergeCell ref="T4:U4"/>
    <mergeCell ref="V4:V5"/>
    <mergeCell ref="T5:U5"/>
    <mergeCell ref="B1:K1"/>
    <mergeCell ref="B2:K2"/>
    <mergeCell ref="B3:E5"/>
    <mergeCell ref="F3:F5"/>
    <mergeCell ref="G3:G5"/>
    <mergeCell ref="H3:K3"/>
    <mergeCell ref="H4:H5"/>
    <mergeCell ref="I4:J4"/>
    <mergeCell ref="K4:K5"/>
    <mergeCell ref="I5:J5"/>
    <mergeCell ref="B6:E6"/>
    <mergeCell ref="I6:J6"/>
    <mergeCell ref="B7:K7"/>
    <mergeCell ref="B8:D8"/>
    <mergeCell ref="I8:J8"/>
    <mergeCell ref="B15:D15"/>
    <mergeCell ref="B17:K17"/>
    <mergeCell ref="B18:K18"/>
    <mergeCell ref="B20:I20"/>
    <mergeCell ref="B9:B14"/>
    <mergeCell ref="C9:D9"/>
    <mergeCell ref="I9:J9"/>
    <mergeCell ref="C10:C12"/>
    <mergeCell ref="C13:D13"/>
    <mergeCell ref="I13:J13"/>
    <mergeCell ref="C14:D14"/>
  </mergeCells>
  <pageMargins left="0" right="0" top="0" bottom="0" header="0" footer="0"/>
  <pageSetup scale="65" orientation="landscape" r:id="rId1"/>
  <colBreaks count="1" manualBreakCount="1">
    <brk id="11" max="1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37"/>
  <sheetViews>
    <sheetView view="pageBreakPreview" zoomScale="60" zoomScaleNormal="100" workbookViewId="0">
      <selection activeCell="I20" sqref="I20"/>
    </sheetView>
  </sheetViews>
  <sheetFormatPr defaultRowHeight="15" outlineLevelCol="1"/>
  <cols>
    <col min="1" max="1" width="3.28515625" customWidth="1"/>
    <col min="2" max="2" width="6" customWidth="1"/>
    <col min="3" max="3" width="45.42578125" customWidth="1"/>
    <col min="4" max="4" width="2.85546875" customWidth="1"/>
    <col min="5" max="5" width="9.42578125" customWidth="1"/>
    <col min="6" max="6" width="4.28515625" customWidth="1"/>
    <col min="7" max="7" width="7.7109375" customWidth="1"/>
    <col min="8" max="9" width="21.85546875" customWidth="1" outlineLevel="1"/>
    <col min="10" max="10" width="17.42578125" customWidth="1"/>
  </cols>
  <sheetData>
    <row r="1" spans="1:9" ht="41.25" customHeight="1">
      <c r="A1" s="1"/>
      <c r="B1" s="104" t="s">
        <v>1</v>
      </c>
      <c r="C1" s="104"/>
      <c r="D1" s="104"/>
      <c r="E1" s="104"/>
      <c r="F1" s="104"/>
      <c r="G1" s="104"/>
      <c r="H1" s="104"/>
      <c r="I1" s="21"/>
    </row>
    <row r="2" spans="1:9" ht="15" customHeight="1">
      <c r="A2" s="1"/>
      <c r="B2" s="97" t="s">
        <v>339</v>
      </c>
      <c r="C2" s="97"/>
      <c r="D2" s="97"/>
      <c r="E2" s="97"/>
      <c r="F2" s="97"/>
      <c r="G2" s="97"/>
      <c r="H2" s="97"/>
      <c r="I2" s="22"/>
    </row>
    <row r="3" spans="1:9" ht="31.5" customHeight="1">
      <c r="A3" s="1"/>
      <c r="B3" s="98" t="s">
        <v>3</v>
      </c>
      <c r="C3" s="98"/>
      <c r="D3" s="98"/>
      <c r="E3" s="98"/>
      <c r="F3" s="98"/>
      <c r="G3" s="98"/>
      <c r="H3" s="3" t="s">
        <v>4</v>
      </c>
      <c r="I3" s="28" t="s">
        <v>392</v>
      </c>
    </row>
    <row r="4" spans="1:9" ht="14.1" customHeight="1">
      <c r="A4" s="1"/>
      <c r="B4" s="99" t="s">
        <v>5</v>
      </c>
      <c r="C4" s="99"/>
      <c r="D4" s="99"/>
      <c r="E4" s="99"/>
      <c r="F4" s="99"/>
      <c r="G4" s="4" t="s">
        <v>6</v>
      </c>
      <c r="H4" s="4" t="s">
        <v>291</v>
      </c>
      <c r="I4" s="29">
        <v>4</v>
      </c>
    </row>
    <row r="5" spans="1:9" ht="18" customHeight="1">
      <c r="A5" s="1"/>
      <c r="B5" s="106" t="s">
        <v>340</v>
      </c>
      <c r="C5" s="106"/>
      <c r="D5" s="106"/>
      <c r="E5" s="106"/>
      <c r="F5" s="3" t="s">
        <v>8</v>
      </c>
      <c r="G5" s="3" t="s">
        <v>341</v>
      </c>
      <c r="H5" s="33" t="s">
        <v>342</v>
      </c>
      <c r="I5" s="35" t="s">
        <v>342</v>
      </c>
    </row>
    <row r="6" spans="1:9" ht="18" customHeight="1">
      <c r="A6" s="1"/>
      <c r="B6" s="98" t="s">
        <v>16</v>
      </c>
      <c r="C6" s="106" t="s">
        <v>343</v>
      </c>
      <c r="D6" s="106"/>
      <c r="E6" s="106"/>
      <c r="F6" s="3" t="s">
        <v>11</v>
      </c>
      <c r="G6" s="3" t="s">
        <v>341</v>
      </c>
      <c r="H6" s="33" t="s">
        <v>344</v>
      </c>
      <c r="I6" s="35" t="s">
        <v>344</v>
      </c>
    </row>
    <row r="7" spans="1:9" ht="18" customHeight="1">
      <c r="A7" s="1"/>
      <c r="B7" s="98"/>
      <c r="C7" s="106" t="s">
        <v>345</v>
      </c>
      <c r="D7" s="106"/>
      <c r="E7" s="106"/>
      <c r="F7" s="3" t="s">
        <v>14</v>
      </c>
      <c r="G7" s="3" t="s">
        <v>341</v>
      </c>
      <c r="H7" s="33" t="s">
        <v>346</v>
      </c>
      <c r="I7" s="35" t="s">
        <v>346</v>
      </c>
    </row>
    <row r="8" spans="1:9" ht="18" customHeight="1">
      <c r="A8" s="1"/>
      <c r="B8" s="98"/>
      <c r="C8" s="106" t="s">
        <v>347</v>
      </c>
      <c r="D8" s="106"/>
      <c r="E8" s="106"/>
      <c r="F8" s="3" t="s">
        <v>18</v>
      </c>
      <c r="G8" s="3" t="s">
        <v>341</v>
      </c>
      <c r="H8" s="33" t="s">
        <v>348</v>
      </c>
      <c r="I8" s="35" t="s">
        <v>348</v>
      </c>
    </row>
    <row r="9" spans="1:9" ht="18" customHeight="1">
      <c r="A9" s="1"/>
      <c r="B9" s="98"/>
      <c r="C9" s="106" t="s">
        <v>345</v>
      </c>
      <c r="D9" s="106"/>
      <c r="E9" s="106"/>
      <c r="F9" s="3" t="s">
        <v>21</v>
      </c>
      <c r="G9" s="3" t="s">
        <v>341</v>
      </c>
      <c r="H9" s="33" t="s">
        <v>349</v>
      </c>
      <c r="I9" s="35" t="s">
        <v>349</v>
      </c>
    </row>
    <row r="10" spans="1:9" ht="18" customHeight="1">
      <c r="A10" s="1"/>
      <c r="B10" s="106" t="s">
        <v>350</v>
      </c>
      <c r="C10" s="106"/>
      <c r="D10" s="106"/>
      <c r="E10" s="106"/>
      <c r="F10" s="3" t="s">
        <v>24</v>
      </c>
      <c r="G10" s="3" t="s">
        <v>341</v>
      </c>
      <c r="H10" s="33" t="s">
        <v>351</v>
      </c>
      <c r="I10" s="35" t="s">
        <v>351</v>
      </c>
    </row>
    <row r="11" spans="1:9" ht="18" customHeight="1">
      <c r="A11" s="1"/>
      <c r="B11" s="106" t="s">
        <v>352</v>
      </c>
      <c r="C11" s="106"/>
      <c r="D11" s="106"/>
      <c r="E11" s="106"/>
      <c r="F11" s="3" t="s">
        <v>27</v>
      </c>
      <c r="G11" s="3" t="s">
        <v>341</v>
      </c>
      <c r="H11" s="33" t="s">
        <v>353</v>
      </c>
      <c r="I11" s="35" t="s">
        <v>353</v>
      </c>
    </row>
    <row r="12" spans="1:9" ht="18" customHeight="1">
      <c r="A12" s="1"/>
      <c r="B12" s="106" t="s">
        <v>354</v>
      </c>
      <c r="C12" s="106"/>
      <c r="D12" s="106"/>
      <c r="E12" s="106"/>
      <c r="F12" s="3" t="s">
        <v>30</v>
      </c>
      <c r="G12" s="3" t="s">
        <v>341</v>
      </c>
      <c r="H12" s="33" t="s">
        <v>355</v>
      </c>
      <c r="I12" s="35" t="s">
        <v>355</v>
      </c>
    </row>
    <row r="13" spans="1:9" ht="18" customHeight="1">
      <c r="A13" s="1"/>
      <c r="B13" s="106" t="s">
        <v>356</v>
      </c>
      <c r="C13" s="106"/>
      <c r="D13" s="106"/>
      <c r="E13" s="106"/>
      <c r="F13" s="3" t="s">
        <v>33</v>
      </c>
      <c r="G13" s="3" t="s">
        <v>341</v>
      </c>
      <c r="H13" s="33" t="s">
        <v>166</v>
      </c>
      <c r="I13" s="35" t="s">
        <v>166</v>
      </c>
    </row>
    <row r="14" spans="1:9" ht="18" customHeight="1">
      <c r="A14" s="1"/>
      <c r="B14" s="106" t="s">
        <v>357</v>
      </c>
      <c r="C14" s="106"/>
      <c r="D14" s="106"/>
      <c r="E14" s="106"/>
      <c r="F14" s="3" t="s">
        <v>36</v>
      </c>
      <c r="G14" s="3" t="s">
        <v>358</v>
      </c>
      <c r="H14" s="33" t="s">
        <v>359</v>
      </c>
      <c r="I14" s="35" t="s">
        <v>359</v>
      </c>
    </row>
    <row r="15" spans="1:9" ht="30" customHeight="1">
      <c r="A15" s="1"/>
      <c r="B15" s="106" t="s">
        <v>360</v>
      </c>
      <c r="C15" s="106"/>
      <c r="D15" s="106"/>
      <c r="E15" s="106"/>
      <c r="F15" s="3" t="s">
        <v>39</v>
      </c>
      <c r="G15" s="3" t="s">
        <v>341</v>
      </c>
      <c r="H15" s="33" t="s">
        <v>361</v>
      </c>
      <c r="I15" s="35" t="s">
        <v>361</v>
      </c>
    </row>
    <row r="16" spans="1:9" ht="27.95" customHeight="1">
      <c r="A16" s="1"/>
      <c r="B16" s="106" t="s">
        <v>362</v>
      </c>
      <c r="C16" s="106"/>
      <c r="D16" s="106"/>
      <c r="E16" s="106"/>
      <c r="F16" s="3" t="s">
        <v>42</v>
      </c>
      <c r="G16" s="3" t="s">
        <v>341</v>
      </c>
      <c r="H16" s="33" t="s">
        <v>152</v>
      </c>
      <c r="I16" s="35" t="s">
        <v>152</v>
      </c>
    </row>
    <row r="17" spans="1:9" ht="27.95" customHeight="1">
      <c r="A17" s="1"/>
      <c r="B17" s="106" t="s">
        <v>363</v>
      </c>
      <c r="C17" s="106"/>
      <c r="D17" s="106"/>
      <c r="E17" s="106"/>
      <c r="F17" s="3" t="s">
        <v>45</v>
      </c>
      <c r="G17" s="3" t="s">
        <v>364</v>
      </c>
      <c r="H17" s="33" t="s">
        <v>365</v>
      </c>
      <c r="I17" s="35" t="s">
        <v>365</v>
      </c>
    </row>
    <row r="18" spans="1:9" ht="18" customHeight="1">
      <c r="A18" s="1"/>
      <c r="B18" s="98" t="s">
        <v>366</v>
      </c>
      <c r="C18" s="98"/>
      <c r="D18" s="98"/>
      <c r="E18" s="98"/>
      <c r="F18" s="3" t="s">
        <v>47</v>
      </c>
      <c r="G18" s="3" t="s">
        <v>364</v>
      </c>
      <c r="H18" s="33" t="s">
        <v>367</v>
      </c>
      <c r="I18" s="35" t="s">
        <v>367</v>
      </c>
    </row>
    <row r="19" spans="1:9" ht="27.95" customHeight="1">
      <c r="A19" s="1"/>
      <c r="B19" s="106" t="s">
        <v>368</v>
      </c>
      <c r="C19" s="106"/>
      <c r="D19" s="106"/>
      <c r="E19" s="106"/>
      <c r="F19" s="3" t="s">
        <v>50</v>
      </c>
      <c r="G19" s="3" t="s">
        <v>364</v>
      </c>
      <c r="H19" s="34">
        <v>0</v>
      </c>
      <c r="I19" s="8">
        <v>212.8</v>
      </c>
    </row>
    <row r="20" spans="1:9" ht="27.95" customHeight="1">
      <c r="A20" s="1"/>
      <c r="B20" s="106" t="s">
        <v>369</v>
      </c>
      <c r="C20" s="106"/>
      <c r="D20" s="106"/>
      <c r="E20" s="106"/>
      <c r="F20" s="3" t="s">
        <v>53</v>
      </c>
      <c r="G20" s="3" t="s">
        <v>364</v>
      </c>
      <c r="H20" s="33" t="s">
        <v>370</v>
      </c>
      <c r="I20" s="85">
        <v>3876.5</v>
      </c>
    </row>
    <row r="21" spans="1:9" ht="27.95" customHeight="1">
      <c r="A21" s="1"/>
      <c r="B21" s="106" t="s">
        <v>371</v>
      </c>
      <c r="C21" s="106"/>
      <c r="D21" s="106"/>
      <c r="E21" s="106"/>
      <c r="F21" s="3" t="s">
        <v>55</v>
      </c>
      <c r="G21" s="3" t="s">
        <v>364</v>
      </c>
      <c r="H21" s="33" t="s">
        <v>372</v>
      </c>
      <c r="I21" s="35" t="s">
        <v>372</v>
      </c>
    </row>
    <row r="22" spans="1:9" ht="18" customHeight="1">
      <c r="A22" s="1"/>
      <c r="B22" s="106" t="s">
        <v>373</v>
      </c>
      <c r="C22" s="106"/>
      <c r="D22" s="106"/>
      <c r="E22" s="106"/>
      <c r="F22" s="3" t="s">
        <v>57</v>
      </c>
      <c r="G22" s="3" t="s">
        <v>364</v>
      </c>
      <c r="H22" s="33" t="s">
        <v>374</v>
      </c>
      <c r="I22" s="35" t="s">
        <v>374</v>
      </c>
    </row>
    <row r="23" spans="1:9" ht="27.95" customHeight="1">
      <c r="A23" s="1"/>
      <c r="B23" s="106" t="s">
        <v>375</v>
      </c>
      <c r="C23" s="106"/>
      <c r="D23" s="106"/>
      <c r="E23" s="106"/>
      <c r="F23" s="3" t="s">
        <v>59</v>
      </c>
      <c r="G23" s="3" t="s">
        <v>364</v>
      </c>
      <c r="H23" s="33" t="s">
        <v>376</v>
      </c>
      <c r="I23" s="35" t="s">
        <v>376</v>
      </c>
    </row>
    <row r="24" spans="1:9" ht="27.95" customHeight="1">
      <c r="A24" s="1"/>
      <c r="B24" s="106" t="s">
        <v>377</v>
      </c>
      <c r="C24" s="106"/>
      <c r="D24" s="106"/>
      <c r="E24" s="106"/>
      <c r="F24" s="3" t="s">
        <v>61</v>
      </c>
      <c r="G24" s="3" t="s">
        <v>364</v>
      </c>
      <c r="H24" s="34">
        <v>0</v>
      </c>
      <c r="I24" s="8">
        <v>0</v>
      </c>
    </row>
    <row r="25" spans="1:9" ht="38.1" customHeight="1">
      <c r="A25" s="1"/>
      <c r="B25" s="106" t="s">
        <v>378</v>
      </c>
      <c r="C25" s="106"/>
      <c r="D25" s="106"/>
      <c r="E25" s="106"/>
      <c r="F25" s="3" t="s">
        <v>63</v>
      </c>
      <c r="G25" s="3" t="s">
        <v>364</v>
      </c>
      <c r="H25" s="34">
        <v>0</v>
      </c>
      <c r="I25" s="8">
        <v>0</v>
      </c>
    </row>
    <row r="26" spans="1:9" ht="27.95" customHeight="1">
      <c r="A26" s="1"/>
      <c r="B26" s="106" t="s">
        <v>379</v>
      </c>
      <c r="C26" s="106"/>
      <c r="D26" s="106"/>
      <c r="E26" s="106"/>
      <c r="F26" s="3" t="s">
        <v>66</v>
      </c>
      <c r="G26" s="3" t="s">
        <v>364</v>
      </c>
      <c r="H26" s="34">
        <v>0</v>
      </c>
      <c r="I26" s="8">
        <v>8.9</v>
      </c>
    </row>
    <row r="27" spans="1:9" ht="27.95" customHeight="1">
      <c r="A27" s="1"/>
      <c r="B27" s="106" t="s">
        <v>380</v>
      </c>
      <c r="C27" s="106"/>
      <c r="D27" s="106"/>
      <c r="E27" s="106"/>
      <c r="F27" s="3" t="s">
        <v>69</v>
      </c>
      <c r="G27" s="3" t="s">
        <v>364</v>
      </c>
      <c r="H27" s="34">
        <v>0</v>
      </c>
      <c r="I27" s="8">
        <v>65.599999999999994</v>
      </c>
    </row>
    <row r="28" spans="1:9" ht="20.100000000000001" customHeight="1">
      <c r="A28" s="1"/>
      <c r="B28" s="106" t="s">
        <v>381</v>
      </c>
      <c r="C28" s="106"/>
      <c r="D28" s="106"/>
      <c r="E28" s="106"/>
      <c r="F28" s="3" t="s">
        <v>72</v>
      </c>
      <c r="G28" s="3" t="s">
        <v>364</v>
      </c>
      <c r="H28" s="34">
        <v>0</v>
      </c>
      <c r="I28" s="8">
        <v>65.599999999999994</v>
      </c>
    </row>
    <row r="29" spans="1:9" ht="42" customHeight="1">
      <c r="A29" s="1"/>
      <c r="B29" s="106" t="s">
        <v>382</v>
      </c>
      <c r="C29" s="106"/>
      <c r="D29" s="106"/>
      <c r="E29" s="106"/>
      <c r="F29" s="3" t="s">
        <v>75</v>
      </c>
      <c r="G29" s="3" t="s">
        <v>364</v>
      </c>
      <c r="H29" s="34">
        <v>0</v>
      </c>
      <c r="I29" s="8">
        <v>83.1</v>
      </c>
    </row>
    <row r="30" spans="1:9" ht="27.95" customHeight="1">
      <c r="A30" s="1"/>
      <c r="B30" s="106" t="s">
        <v>383</v>
      </c>
      <c r="C30" s="106"/>
      <c r="D30" s="106"/>
      <c r="E30" s="106"/>
      <c r="F30" s="3" t="s">
        <v>78</v>
      </c>
      <c r="G30" s="3" t="s">
        <v>364</v>
      </c>
      <c r="H30" s="33" t="s">
        <v>384</v>
      </c>
      <c r="I30" s="35" t="s">
        <v>384</v>
      </c>
    </row>
    <row r="31" spans="1:9" ht="18.95" customHeight="1">
      <c r="A31" s="1"/>
      <c r="B31" s="1"/>
      <c r="C31" s="1"/>
      <c r="D31" s="1"/>
      <c r="E31" s="1"/>
      <c r="F31" s="1"/>
      <c r="G31" s="1"/>
      <c r="H31" s="1"/>
      <c r="I31" s="27"/>
    </row>
    <row r="32" spans="1:9" ht="15.95" customHeight="1">
      <c r="A32" s="1"/>
      <c r="B32" s="132" t="s">
        <v>385</v>
      </c>
      <c r="C32" s="132"/>
      <c r="D32" s="1"/>
      <c r="E32" s="1"/>
      <c r="F32" s="1"/>
      <c r="G32" s="1"/>
      <c r="H32" s="1"/>
      <c r="I32" s="27"/>
    </row>
    <row r="33" spans="1:9" ht="9" customHeight="1">
      <c r="A33" s="1"/>
      <c r="B33" s="1"/>
      <c r="C33" s="1"/>
      <c r="D33" s="1"/>
      <c r="E33" s="1"/>
      <c r="F33" s="1"/>
      <c r="G33" s="1"/>
      <c r="H33" s="1"/>
      <c r="I33" s="27"/>
    </row>
    <row r="34" spans="1:9" ht="48" customHeight="1">
      <c r="A34" s="1"/>
      <c r="B34" s="133"/>
      <c r="C34" s="133"/>
      <c r="D34" s="133"/>
      <c r="E34" s="133"/>
      <c r="F34" s="133"/>
      <c r="G34" s="133"/>
      <c r="H34" s="133"/>
      <c r="I34" s="26"/>
    </row>
    <row r="35" spans="1:9" ht="18.95" customHeight="1">
      <c r="A35" s="1"/>
      <c r="B35" s="1"/>
      <c r="C35" s="1"/>
      <c r="D35" s="1"/>
      <c r="E35" s="1"/>
      <c r="F35" s="1"/>
      <c r="G35" s="1"/>
      <c r="H35" s="1"/>
      <c r="I35" s="27"/>
    </row>
    <row r="36" spans="1:9" ht="12.95" customHeight="1">
      <c r="A36" s="1"/>
      <c r="B36" s="132" t="s">
        <v>386</v>
      </c>
      <c r="C36" s="132"/>
      <c r="D36" s="1"/>
      <c r="E36" s="132" t="s">
        <v>387</v>
      </c>
      <c r="F36" s="132"/>
      <c r="G36" s="132"/>
      <c r="H36" s="132"/>
      <c r="I36" s="32"/>
    </row>
    <row r="37" spans="1:9" ht="9.9499999999999993" customHeight="1">
      <c r="A37" s="1"/>
      <c r="B37" s="92"/>
      <c r="C37" s="92"/>
      <c r="D37" s="92"/>
      <c r="E37" s="92"/>
      <c r="F37" s="92"/>
      <c r="G37" s="92"/>
      <c r="H37" s="1"/>
      <c r="I37" s="27"/>
    </row>
  </sheetData>
  <mergeCells count="36">
    <mergeCell ref="B1:H1"/>
    <mergeCell ref="B2:H2"/>
    <mergeCell ref="B3:G3"/>
    <mergeCell ref="B4:F4"/>
    <mergeCell ref="B5:E5"/>
    <mergeCell ref="B6:B9"/>
    <mergeCell ref="C6:E6"/>
    <mergeCell ref="C7:E7"/>
    <mergeCell ref="C8:E8"/>
    <mergeCell ref="C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7:G37"/>
    <mergeCell ref="B30:E30"/>
    <mergeCell ref="B32:C32"/>
    <mergeCell ref="B34:H34"/>
    <mergeCell ref="B36:C36"/>
    <mergeCell ref="E36:H36"/>
  </mergeCells>
  <pageMargins left="0" right="0" top="0" bottom="0" header="0" footer="0"/>
  <pageSetup scale="7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12</vt:i4>
      </vt:variant>
    </vt:vector>
  </HeadingPairs>
  <TitlesOfParts>
    <vt:vector size="18" baseType="lpstr">
      <vt:lpstr>dział IA</vt:lpstr>
      <vt:lpstr>dział IB</vt:lpstr>
      <vt:lpstr>dział II</vt:lpstr>
      <vt:lpstr>dział III</vt:lpstr>
      <vt:lpstr>dział IV</vt:lpstr>
      <vt:lpstr>dział V</vt:lpstr>
      <vt:lpstr>JR_PAGE_ANCHOR_0_1</vt:lpstr>
      <vt:lpstr>JR_PAGE_ANCHOR_1_1</vt:lpstr>
      <vt:lpstr>JR_PAGE_ANCHOR_2_1</vt:lpstr>
      <vt:lpstr>JR_PAGE_ANCHOR_3_1</vt:lpstr>
      <vt:lpstr>JR_PAGE_ANCHOR_4_1</vt:lpstr>
      <vt:lpstr>JR_PAGE_ANCHOR_5_1</vt:lpstr>
      <vt:lpstr>'dział IA'!Obszar_wydruku</vt:lpstr>
      <vt:lpstr>'dział IB'!Obszar_wydruku</vt:lpstr>
      <vt:lpstr>'dział II'!Obszar_wydruku</vt:lpstr>
      <vt:lpstr>'dział III'!Obszar_wydruku</vt:lpstr>
      <vt:lpstr>'dział IV'!Obszar_wydruku</vt:lpstr>
      <vt:lpstr>'dział V'!Obszar_wydruku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2019-04-16T14:47:41Z</dcterms:created>
  <dcterms:modified xsi:type="dcterms:W3CDTF">2019-06-10T14:17:10Z</dcterms:modified>
</cp:coreProperties>
</file>